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4\PE 90003.2024 - Motofrete\01 EDITAIS\01 ARQUIVOS DO PREGOEIRO\TR e outros\"/>
    </mc:Choice>
  </mc:AlternateContent>
  <xr:revisionPtr revIDLastSave="0" documentId="13_ncr:1_{D9FF6B07-3F76-480B-B888-D8A05296A9B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SUMO" sheetId="1" r:id="rId1"/>
    <sheet name="Subitem 1 - Motociclista" sheetId="2" r:id="rId2"/>
    <sheet name="VA e VT" sheetId="3" r:id="rId3"/>
    <sheet name="Insumos" sheetId="4" r:id="rId4"/>
    <sheet name="Subitens 2 e 3 - Franquia e KM" sheetId="5" r:id="rId5"/>
  </sheets>
  <externalReferences>
    <externalReference r:id="rId6"/>
  </externalReferences>
  <definedNames>
    <definedName name="_1Excel_BuiltIn_Print_Area_1_1" localSheetId="1">#REF!</definedName>
    <definedName name="_1Excel_BuiltIn_Print_Area_1_1">#REF!</definedName>
    <definedName name="_GoBack" localSheetId="4">'Subitens 2 e 3 - Franquia e KM'!#REF!</definedName>
    <definedName name="a">#REF!</definedName>
    <definedName name="_xlnm.Print_Area" localSheetId="3">Insumos!$B$2:$D$7</definedName>
    <definedName name="_xlnm.Print_Area" localSheetId="0">RESUMO!$B$2:$H$49</definedName>
    <definedName name="_xlnm.Print_Area" localSheetId="1">'Subitem 1 - Motociclista'!$B$2:$E$127</definedName>
    <definedName name="_xlnm.Print_Area" localSheetId="4">'Subitens 2 e 3 - Franquia e KM'!$B$1:$J$8</definedName>
    <definedName name="_xlnm.Print_Area" localSheetId="2">'VA e VT'!$B$2:$I$9</definedName>
    <definedName name="AuxEnc." localSheetId="1">#REF!</definedName>
    <definedName name="AuxEnc.">#REF!</definedName>
    <definedName name="Auxílio_Alimentação" localSheetId="1">#REF!</definedName>
    <definedName name="Auxílio_Alimentação">#REF!</definedName>
    <definedName name="cargozero" localSheetId="1">#REF!</definedName>
    <definedName name="cargozero">#REF!</definedName>
    <definedName name="embranco" localSheetId="1">#REF!</definedName>
    <definedName name="embranco">#REF!</definedName>
    <definedName name="Excel_BuiltIn_Print_Area_1_1" localSheetId="1">#REF!</definedName>
    <definedName name="Excel_BuiltIn_Print_Area_1_1">#REF!</definedName>
    <definedName name="Excel_BuiltIn_Print_Area_2" localSheetId="1">#REF!</definedName>
    <definedName name="Excel_BuiltIn_Print_Area_2">#REF!</definedName>
    <definedName name="Excel_BuiltIn_Print_Area_3" localSheetId="1">#REF!</definedName>
    <definedName name="Excel_BuiltIn_Print_Area_3">#REF!</definedName>
    <definedName name="Excel_BuiltIn_Print_Area_4" localSheetId="1">#REF!</definedName>
    <definedName name="Excel_BuiltIn_Print_Area_4">#REF!</definedName>
    <definedName name="ISS" localSheetId="1">#REF!</definedName>
    <definedName name="ISS">#REF!</definedName>
    <definedName name="MEMCALC" localSheetId="1">#REF!</definedName>
    <definedName name="MEMCALC">#REF!</definedName>
    <definedName name="novo" localSheetId="1">#REF!</definedName>
    <definedName name="novo">#REF!</definedName>
    <definedName name="novocopia" localSheetId="1">#REF!</definedName>
    <definedName name="novocopia">#REF!</definedName>
    <definedName name="PLANILHA" localSheetId="1">#REF!</definedName>
    <definedName name="PLANILHA">#REF!</definedName>
    <definedName name="Preço_da_passagem" localSheetId="1">#REF!</definedName>
    <definedName name="Preço_da_passagem">#REF!</definedName>
    <definedName name="Remuneração" localSheetId="1">#REF!</definedName>
    <definedName name="Remuneração">#REF!</definedName>
    <definedName name="Salário" localSheetId="1">#REF!</definedName>
    <definedName name="Salário">#REF!</definedName>
    <definedName name="SALRT" localSheetId="1">#REF!</definedName>
    <definedName name="SALRT">#REF!</definedName>
    <definedName name="SALRT1" localSheetId="1">#REF!</definedName>
    <definedName name="SALRT1">#REF!</definedName>
    <definedName name="SALRT2" localSheetId="1">#REF!</definedName>
    <definedName name="SALRT2">#REF!</definedName>
    <definedName name="SALRT3" localSheetId="1">#REF!</definedName>
    <definedName name="SALRT3">#REF!</definedName>
    <definedName name="SALRT4" localSheetId="1">#REF!</definedName>
    <definedName name="SALRT4">#REF!</definedName>
    <definedName name="_xlnm.Print_Titles" localSheetId="1">'Subitem 1 - Motociclista'!$23:$24</definedName>
    <definedName name="UniformeMensageiro" localSheetId="1">#REF!</definedName>
    <definedName name="UniformeMensageiro">#REF!</definedName>
    <definedName name="UniformeMensageiros" localSheetId="1">#REF!</definedName>
    <definedName name="UniformeMensageiros">#REF!</definedName>
    <definedName name="UniformeRecepcionista" localSheetId="1">#REF!</definedName>
    <definedName name="UniformeRecepcionista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5" l="1"/>
  <c r="H8" i="5" s="1"/>
  <c r="I8" i="5" s="1"/>
  <c r="J8" i="5" s="1"/>
  <c r="F7" i="5"/>
  <c r="H7" i="5" s="1"/>
  <c r="D7" i="4"/>
  <c r="E9" i="3"/>
  <c r="F9" i="3" s="1"/>
  <c r="H4" i="3"/>
  <c r="D51" i="2" s="1"/>
  <c r="G4" i="3"/>
  <c r="C4" i="3"/>
  <c r="D126" i="2"/>
  <c r="C123" i="2"/>
  <c r="D115" i="2"/>
  <c r="C109" i="2"/>
  <c r="C111" i="2" s="1"/>
  <c r="C101" i="2"/>
  <c r="D92" i="2"/>
  <c r="D91" i="2"/>
  <c r="D93" i="2" s="1"/>
  <c r="G28" i="1" s="1"/>
  <c r="C83" i="2"/>
  <c r="C82" i="2"/>
  <c r="C81" i="2"/>
  <c r="C80" i="2"/>
  <c r="C79" i="2"/>
  <c r="C86" i="2" s="1"/>
  <c r="C74" i="2"/>
  <c r="C73" i="2"/>
  <c r="C72" i="2"/>
  <c r="C71" i="2"/>
  <c r="C69" i="2"/>
  <c r="C75" i="2" s="1"/>
  <c r="D55" i="2"/>
  <c r="C52" i="2"/>
  <c r="C50" i="2"/>
  <c r="C44" i="2"/>
  <c r="D44" i="2" s="1"/>
  <c r="C43" i="2"/>
  <c r="D43" i="2" s="1"/>
  <c r="C40" i="2"/>
  <c r="C70" i="2" s="1"/>
  <c r="C27" i="2"/>
  <c r="C28" i="2" s="1"/>
  <c r="C26" i="2"/>
  <c r="B23" i="2"/>
  <c r="E21" i="2"/>
  <c r="E6" i="2"/>
  <c r="C37" i="1"/>
  <c r="C35" i="1"/>
  <c r="C36" i="1" s="1"/>
  <c r="C34" i="1"/>
  <c r="D53" i="2" l="1"/>
  <c r="G9" i="3"/>
  <c r="D122" i="2"/>
  <c r="D37" i="2"/>
  <c r="D33" i="2"/>
  <c r="D36" i="2"/>
  <c r="D32" i="2"/>
  <c r="D35" i="2"/>
  <c r="D83" i="2"/>
  <c r="D81" i="2"/>
  <c r="D79" i="2"/>
  <c r="D72" i="2"/>
  <c r="D70" i="2"/>
  <c r="D38" i="2"/>
  <c r="D34" i="2"/>
  <c r="D124" i="2"/>
  <c r="D121" i="2"/>
  <c r="D125" i="2" s="1"/>
  <c r="D127" i="2" s="1"/>
  <c r="D82" i="2"/>
  <c r="D80" i="2"/>
  <c r="D73" i="2"/>
  <c r="D71" i="2"/>
  <c r="D69" i="2"/>
  <c r="C28" i="1"/>
  <c r="D123" i="2"/>
  <c r="D84" i="2"/>
  <c r="D39" i="2"/>
  <c r="D64" i="2"/>
  <c r="C87" i="2"/>
  <c r="C88" i="2" s="1"/>
  <c r="D45" i="2"/>
  <c r="C38" i="1"/>
  <c r="C39" i="1" s="1"/>
  <c r="I4" i="3"/>
  <c r="C110" i="2"/>
  <c r="C45" i="2"/>
  <c r="C46" i="2" s="1"/>
  <c r="C47" i="2" s="1"/>
  <c r="D87" i="2" l="1"/>
  <c r="D74" i="2"/>
  <c r="D75" i="2"/>
  <c r="E28" i="1" s="1"/>
  <c r="D86" i="2"/>
  <c r="D40" i="2"/>
  <c r="D46" i="2"/>
  <c r="D47" i="2" s="1"/>
  <c r="D66" i="2" l="1"/>
  <c r="D88" i="2"/>
  <c r="F28" i="1" s="1"/>
  <c r="D28" i="1" l="1"/>
  <c r="D95" i="2"/>
  <c r="D99" i="2" l="1"/>
  <c r="D100" i="2"/>
  <c r="D101" i="2" l="1"/>
  <c r="D103" i="2" l="1"/>
  <c r="D110" i="2" s="1"/>
  <c r="D108" i="2" l="1"/>
  <c r="D107" i="2"/>
  <c r="D106" i="2"/>
  <c r="D109" i="2" l="1"/>
  <c r="D111" i="2" s="1"/>
  <c r="H28" i="1" l="1"/>
  <c r="C29" i="1" s="1"/>
  <c r="D114" i="2"/>
  <c r="D116" i="2" s="1"/>
  <c r="D117" i="2" s="1"/>
  <c r="C32" i="1" l="1"/>
  <c r="C30" i="1"/>
  <c r="C31" i="1"/>
  <c r="C40" i="1" l="1"/>
  <c r="C33" i="1"/>
</calcChain>
</file>

<file path=xl/sharedStrings.xml><?xml version="1.0" encoding="utf-8"?>
<sst xmlns="http://schemas.openxmlformats.org/spreadsheetml/2006/main" count="281" uniqueCount="222">
  <si>
    <r>
      <rPr>
        <sz val="11"/>
        <rFont val="Calibri"/>
        <family val="2"/>
        <charset val="1"/>
      </rPr>
      <t xml:space="preserve">Apresenta esta licitante, </t>
    </r>
    <r>
      <rPr>
        <b/>
        <sz val="11"/>
        <rFont val="Calibri"/>
        <family val="2"/>
        <charset val="1"/>
      </rPr>
      <t>por intermédio de seu representante legal</t>
    </r>
    <r>
      <rPr>
        <sz val="11"/>
        <rFont val="Calibri"/>
        <family val="2"/>
        <charset val="1"/>
      </rPr>
      <t xml:space="preserve">, proposta comercial para o </t>
    </r>
    <r>
      <rPr>
        <b/>
        <sz val="11"/>
        <rFont val="Calibri"/>
        <family val="2"/>
        <charset val="1"/>
      </rPr>
      <t>lote</t>
    </r>
    <r>
      <rPr>
        <sz val="11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único</t>
    </r>
    <r>
      <rPr>
        <sz val="11"/>
        <rFont val="Calibri"/>
        <family val="2"/>
        <charset val="1"/>
      </rPr>
      <t xml:space="preserve"> abaixo:</t>
    </r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</si>
  <si>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</si>
  <si>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</si>
  <si>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</si>
  <si>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</si>
  <si>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</si>
  <si>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</si>
  <si>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</si>
  <si>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</si>
  <si>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Telefone:</t>
  </si>
  <si>
    <t>E-mail:</t>
  </si>
  <si>
    <t>Contato:</t>
  </si>
  <si>
    <t>DADOS BANCÁRIOS</t>
  </si>
  <si>
    <t>Banco:</t>
  </si>
  <si>
    <t>Agência:</t>
  </si>
  <si>
    <t>Conta corrente:</t>
  </si>
  <si>
    <t>DISCRIMINAÇÃO DOS SERVIÇOS (dados referentes à contratação)</t>
  </si>
  <si>
    <t>A. Data de apresentação da proposta</t>
  </si>
  <si>
    <t>B. Município/DF (local de execução dos serviços)</t>
  </si>
  <si>
    <t>Belo Horizonte/MG</t>
  </si>
  <si>
    <t>C. Ano do Acordo, Convenção Coletiva ou Sentença Normativa em Dissídio Coletivo</t>
  </si>
  <si>
    <t>D. Número de meses de execução contratual</t>
  </si>
  <si>
    <t>IDENTIFICAÇÃO DO SERVIÇO E CUSTOS TOTAIS</t>
  </si>
  <si>
    <t>Tipo de Serviço</t>
  </si>
  <si>
    <t>Módulo 1 -
 Remuneração</t>
  </si>
  <si>
    <t>Módulo 2 -
 Encargos e Benefícios</t>
  </si>
  <si>
    <t>Módulo 3 -
 Provisão para rescisão</t>
  </si>
  <si>
    <t>Módulo 4 - 
Custo de Reposição do Profissional Ausente</t>
  </si>
  <si>
    <t>Módulo 5 -
Insumos</t>
  </si>
  <si>
    <t>Módulo 6 -
 Custos indiretos, Lucros e Tributos</t>
  </si>
  <si>
    <t xml:space="preserve">Subitem 1 – Dedicação exclusiva de mão de obra </t>
  </si>
  <si>
    <t>Valor total (soma dos grupos 1 a 6)</t>
  </si>
  <si>
    <t>Valor máximo a ser pago de horas de serviço extraordinário, limitado ao máximo de 2% do valor total da soma dos grupos 1 a 6. (Valor máximo a ser pago apenas em caso de ocorrência)</t>
  </si>
  <si>
    <t>Valor máximo a ser pago de horas de serviço noturno, limitado ao máximo de 1% do valor total da soma dos grupos 1 a 6. (Valor máximo a ser pago apenas em caso de ocorrência)</t>
  </si>
  <si>
    <t>VALOR GLOBAL TOTAL MENSAL</t>
  </si>
  <si>
    <t>VALOR GLOBAL TOTAL ANUAL</t>
  </si>
  <si>
    <t>Subitem 2 – Franquia (Km/mês)</t>
  </si>
  <si>
    <t xml:space="preserve">Subitem 3 – Quilometragem avulsa </t>
  </si>
  <si>
    <t>VALOR GLOBAL TOTAL 24 MESES (Subitem 1 + Subitem 2 + Subitem 3)</t>
  </si>
  <si>
    <t>OBSERVAÇÕES</t>
  </si>
  <si>
    <t>Nos valores ofertados pela licitante em sua proposta comercial já foram incluídos todos os encargos e custos diretos e indiretos necessários à completa e perfeita execução do serviço.</t>
  </si>
  <si>
    <t>Nos cálculos efetuados pela licitante foram consideradas, sempre, apenas as duas primeiras casas decimais, desprezando-se as casas decimais a partir da terceira, sem arredondamento.</t>
  </si>
  <si>
    <t>PRAZO DE VALIDADE DA PROPOSTA COMERCIAL - MÍNIMO 60 DIAS.</t>
  </si>
  <si>
    <t xml:space="preserve">Local:        </t>
  </si>
  <si>
    <t xml:space="preserve">Data:    </t>
  </si>
  <si>
    <t>Assinatura:</t>
  </si>
  <si>
    <t>PLANILHA DE CUSTOS ESTIMADOS E FORMAÇÃO DE PREÇOS</t>
  </si>
  <si>
    <t>Processo n.º</t>
  </si>
  <si>
    <t>Licitação n.º</t>
  </si>
  <si>
    <t>Data de apresentação da proposta</t>
  </si>
  <si>
    <t>Município/DF (local de execução dos serviços)</t>
  </si>
  <si>
    <t>Sindicato adotado</t>
  </si>
  <si>
    <t>Ano do Acordo, Convenção Coletiva ou Sentença Normativa em Dissídio Coletivo</t>
  </si>
  <si>
    <t>Nº de registro do Acordo no MTE</t>
  </si>
  <si>
    <t>Número de meses de execução contratual</t>
  </si>
  <si>
    <t>IDENTIFICAÇÃO DO CARGO</t>
  </si>
  <si>
    <t>Profissional</t>
  </si>
  <si>
    <t>Unidade de Medida</t>
  </si>
  <si>
    <t>Quantidade total a contratar</t>
  </si>
  <si>
    <t>Motociclista</t>
  </si>
  <si>
    <t>Dia (8,8h)</t>
  </si>
  <si>
    <t>MÃO DE OBRA VINCULADA À EXECUÇÃO CONTRATUAL</t>
  </si>
  <si>
    <t>Dados complementares para composição dos custos referentes à mão de obra</t>
  </si>
  <si>
    <t>Classificação Brasileira de Ocupações (CBO)</t>
  </si>
  <si>
    <t>CBO 5191-10</t>
  </si>
  <si>
    <t>Salário previsto pela CMBH</t>
  </si>
  <si>
    <t>Base de cálculo do adicional de periculosidade</t>
  </si>
  <si>
    <t>VALORES VIGENTES</t>
  </si>
  <si>
    <t>NATUREZA DO VALOR
(FIXADO PELA CMBH OU VARIÁVEL PELA LICITANTE)</t>
  </si>
  <si>
    <t>De 1º.01.2023 a 31.12.2023  (Proposta)</t>
  </si>
  <si>
    <t>GRUPO 1 - COMPOSIÇÃO DA REMUNERAÇÃO</t>
  </si>
  <si>
    <t>1.A. Salário base</t>
  </si>
  <si>
    <t>FIXO</t>
  </si>
  <si>
    <t>ALTERADO VALOR DE SALÁRIO BASE</t>
  </si>
  <si>
    <t>1.B. Adicional de Periculosidade (30%)</t>
  </si>
  <si>
    <t>&gt; Apenas estimativo, só haverá pagamento se for comprovada periculosidade</t>
  </si>
  <si>
    <t>TOTAL DO GRUPO 1</t>
  </si>
  <si>
    <t>SOMA AUTOMÁTICA</t>
  </si>
  <si>
    <t>GRUPO 2 - ENCARGOS E BENEFÍCIOS ANUAIS, MENSAIS E DIÁRIOS</t>
  </si>
  <si>
    <t>SUBGRUPO 2.1 - Encargos Previdenciários, Fundo de Garantia por Tempo de Serviço (FGTS) e Outras Contribuições</t>
  </si>
  <si>
    <t>2.1.A. INSS</t>
  </si>
  <si>
    <t>2.1.B. Salário Educação</t>
  </si>
  <si>
    <t>2.1.C. Riscos Ambientais do Trabalho – RAT x Fator Acidentário de prevenção - FAP</t>
  </si>
  <si>
    <t>VARIÁVEL</t>
  </si>
  <si>
    <t>&gt; Informar alíquota do RAT ajustado conforme GFIP – RAT X FAP</t>
  </si>
  <si>
    <t>2.1.D. SESI/SESC</t>
  </si>
  <si>
    <t>2.1.E. SENAI/SENAC</t>
  </si>
  <si>
    <t>2.1.F. SEBRAE</t>
  </si>
  <si>
    <t>2.1.G. INCRA</t>
  </si>
  <si>
    <t>2.1.H. FGTS</t>
  </si>
  <si>
    <t xml:space="preserve">Total - SUBGRUPO 2.1 </t>
  </si>
  <si>
    <t>SUBGRUPO 2.2 - 13º Salário e Adicional de Férias</t>
  </si>
  <si>
    <t>2.2.A. 13º Salário</t>
  </si>
  <si>
    <t>2.2.B. Adicional de Férias (1/3 constitucional)</t>
  </si>
  <si>
    <t>Subtotal</t>
  </si>
  <si>
    <t>2.2.C. Incidência dos encargos do submódulo 2.1</t>
  </si>
  <si>
    <t>Total - SUBGRUPO 2.2</t>
  </si>
  <si>
    <t>SUBGRUPO 2.3 - Benefícios Mensais e Diários</t>
  </si>
  <si>
    <t>2.3.A. Vale-transporte</t>
  </si>
  <si>
    <t>2.3.A.1. Dedução - participação trabalhador no custeio</t>
  </si>
  <si>
    <t>&gt;Informar percentual estipulado pela CCT para o desconto do empregado - de até 6% do seu salário.</t>
  </si>
  <si>
    <t>2.3.B. Auxílio alimentação</t>
  </si>
  <si>
    <t>2.3.B.1. Dedução - participação trabalhador no custeio</t>
  </si>
  <si>
    <t>&gt;Informar percentual estipulado pela CCT para o desconto do empregado - de até 20% do valor efetivamente fornecido.</t>
  </si>
  <si>
    <t>2.3.C. Outro previsto na CCT (especificar)</t>
  </si>
  <si>
    <t xml:space="preserve">&gt; Informar memória de cálculo </t>
  </si>
  <si>
    <t>2.3.C.1. Dedução - participação trabalhador no custeio</t>
  </si>
  <si>
    <t>&gt; Informar percentual estipulado pela CCT para o desconto do empregado</t>
  </si>
  <si>
    <t>2.3.D. Outro previsto na CCT (especificar)</t>
  </si>
  <si>
    <t>2.3.D.1. Dedução - participação trabalhador no custeio (se houver)</t>
  </si>
  <si>
    <t>2.3.E. Outro previsto na CCT (especificar)</t>
  </si>
  <si>
    <t>2.3.E.1. Dedução - participação trabalhador no custeio (se houver)</t>
  </si>
  <si>
    <t>2.3.F. Outro previsto na CCT (especificar)</t>
  </si>
  <si>
    <t>2.3.F.1. Dedução - participação trabalhador no custeio (se houver)</t>
  </si>
  <si>
    <t>2.3.G. Outro previsto na CCT (especificar)</t>
  </si>
  <si>
    <t>2.3.G.1. Dedução - participação trabalhador no custeio (se houver)</t>
  </si>
  <si>
    <t>Total - SUBGRUPO 2.3</t>
  </si>
  <si>
    <t>TOTAL DO GRUPO 2</t>
  </si>
  <si>
    <t>GRUPO 3 - PROVISÃO PARA RESCISÃO</t>
  </si>
  <si>
    <t>3.A. Aviso Prévio Trabalhado (demissão de 100% da mão de obra ao final do contrato)</t>
  </si>
  <si>
    <t>3.B. Incidência dos encargos do submódulo 2.1 sobre o aviso prévio trabalhado</t>
  </si>
  <si>
    <t>3.C. Multa 40% do FGTS sobre aviso prévio trabalhado</t>
  </si>
  <si>
    <t>3.D. Aviso Prévio Indenizado (considerar taxa de rotatividade de 0% ou o percentual da empresa)</t>
  </si>
  <si>
    <t>&gt; Valor preenchido automaticamente conforme informação imputada no quadro auxiliar de índices estatísticos e estimativas</t>
  </si>
  <si>
    <t>3.E. Incidência do FGTS sobre o aviso prévio indenizado</t>
  </si>
  <si>
    <t>3.F. Multa 40% do FGTS sobre aviso prévio indenizado</t>
  </si>
  <si>
    <t>TOTAL DO GRUPO 3</t>
  </si>
  <si>
    <t>GRUPO 4 - CUSTO DE REPOSIÇÃO DO PROFISSIONAL AUSENTE</t>
  </si>
  <si>
    <t>INSERIDO MÓDULO 4</t>
  </si>
  <si>
    <t>Subgrupo 4.1 - Substituto nas Ausências Legais</t>
  </si>
  <si>
    <t>4.1.A. Substituto na cobertura de Férias (remuneração do substituto)</t>
  </si>
  <si>
    <t>4.1.B. Substituto na cobertura de ausências legais</t>
  </si>
  <si>
    <t>4.1.C. Substituto na cobertura de licença paternidade</t>
  </si>
  <si>
    <t xml:space="preserve">4.1.D. Substituto na cobertura de ausência por acidente de trabalho </t>
  </si>
  <si>
    <t>4.1.E. Substituto cobertura de afastamento maternidade</t>
  </si>
  <si>
    <t>4.1.F. Substituto na cobertura de outras ausências (especificar)</t>
  </si>
  <si>
    <t>&gt; Informar percentual estipulado para outras ausências</t>
  </si>
  <si>
    <t>4.1.F.1 Outras ausências (especificar)</t>
  </si>
  <si>
    <t>4.1.G. Incidência dos encargos do submódulo 2.1</t>
  </si>
  <si>
    <t>TOTAL DO GRUPO 4</t>
  </si>
  <si>
    <t>GRUPO 5 - INSUMOS DIVERSOS</t>
  </si>
  <si>
    <t>5.1. Uniformes</t>
  </si>
  <si>
    <t>5.2. Equipamentos de proteção individual</t>
  </si>
  <si>
    <t>TOTAL DO GRUPO 5</t>
  </si>
  <si>
    <t>VALOR TOTAL DOS GRUPOS 1+2+3+4+5</t>
  </si>
  <si>
    <t>GRUPO 6 - CUSTOS INDIRETOS, LUCRO E TRIBUTOS</t>
  </si>
  <si>
    <t>SUBGRUPO 6.1 - Custos indiretos + lucro</t>
  </si>
  <si>
    <t>6.1.A. Custos indiretos</t>
  </si>
  <si>
    <t>&gt; Informar percentual incidente sobre os grupos 1 a 6</t>
  </si>
  <si>
    <t>6.1.B. Lucro</t>
  </si>
  <si>
    <t>Total - SUBGRUPO 6.1</t>
  </si>
  <si>
    <t>VALOR TOTAL GRUPOS 1+2+3+4+5+SUBGRUPO 6.1</t>
  </si>
  <si>
    <t>SUBGRUPO 6.2 - Tributos</t>
  </si>
  <si>
    <t>6.2.A. PIS</t>
  </si>
  <si>
    <t>&gt; Informar percentual de acordo com regime de tributação</t>
  </si>
  <si>
    <t>6.2.B. COFINS</t>
  </si>
  <si>
    <t>6.2.3 ISSQN ou ISS</t>
  </si>
  <si>
    <t>Total - SUBGRUPO 6.2</t>
  </si>
  <si>
    <t>TOTAL DO GRUPO 6</t>
  </si>
  <si>
    <t>QUADRO-RESUMO DO VALOR MENSAL E ANUAL DOS SERVIÇOS</t>
  </si>
  <si>
    <t>Valor total por empregado (Grupos 1 a 6)</t>
  </si>
  <si>
    <t>Quantidade de empregados</t>
  </si>
  <si>
    <t>VALOR TOTAL MENSAL DA MÃO DE OBRA</t>
  </si>
  <si>
    <t>VALOR TOTAL ANUAL DA MÃO DE OBRA</t>
  </si>
  <si>
    <t>PROVISÃO MENSAL NA CONTA VINCULADA</t>
  </si>
  <si>
    <t xml:space="preserve">13º salário </t>
  </si>
  <si>
    <t xml:space="preserve">Férias </t>
  </si>
  <si>
    <t xml:space="preserve">Incidência sobre 13º salário e férias </t>
  </si>
  <si>
    <t>&gt; Valor preenchido automaticamente conforme alíquota do Rat ajustado informado em C34</t>
  </si>
  <si>
    <t>Rescisão</t>
  </si>
  <si>
    <t>Valor mensal por trabalhador</t>
  </si>
  <si>
    <t>Quantidade de trabalhadores</t>
  </si>
  <si>
    <t>VALOR MENSAL A DEPOSITAR NA CONTA VINCULADA</t>
  </si>
  <si>
    <t>QUADRO AUXILIAR -  ÍNDICES ESTATÍSTICOS E ESTIMATIVAS DA EMPRESA</t>
  </si>
  <si>
    <t>Índices Estatísticos e Estimativas da Empresa</t>
  </si>
  <si>
    <t>Valor</t>
  </si>
  <si>
    <t>Quadro auxiliar - 3.D  - Rotatividade Anual</t>
  </si>
  <si>
    <t>&gt; Taxa anual de Rotatividade (Informar em formato de porcentagem "%")</t>
  </si>
  <si>
    <t>Quadro auxiliar - 4.1.B - Substituto na cobertura de ausências legais</t>
  </si>
  <si>
    <t>&gt; Informar estimativa de número de faltas justificadas por ano conforme artigo 473 da CLT (informar em formato numérico - unidade de medida = dias faltosos por ano)</t>
  </si>
  <si>
    <t>Quadro auxiliar - 4.1.C - Substituto na cobertura de licença paternidade</t>
  </si>
  <si>
    <t>&gt; Informar estimativa da probabilidade de ocorrência de afastamento por licença paternidade (informar em formato percentual - unidade de medida = percentual da equipe afastada por esse motivo, no período de um ano)</t>
  </si>
  <si>
    <t xml:space="preserve">Quadro auxiliar - 4.1.D - Substituto na cobertura de ausência por acidente de trabalho </t>
  </si>
  <si>
    <t>&gt; Informar estimativa de número de faltas por ano por motivo de doença acidentária ou acidente de trabalho (informar em formato numérico - unidade de medida = dias faltosos por ano)</t>
  </si>
  <si>
    <t>Quadro auxiliar - 4.1.E - Substituto cobertura de afastamento maternidade</t>
  </si>
  <si>
    <t>RAT ajustado</t>
  </si>
  <si>
    <t>VALE TRANSPORTE</t>
  </si>
  <si>
    <t>CARGO</t>
  </si>
  <si>
    <t>SALÁRIO BASE PARA DESCONTO</t>
  </si>
  <si>
    <t>VALOR DO VALE TRANSPORTE</t>
  </si>
  <si>
    <t>Nº DE VALES POR DIA</t>
  </si>
  <si>
    <t>QUANTIDADE DE DIAS TRABALHÁVEIS</t>
  </si>
  <si>
    <t>VALOR DO VALE TRANSPORTE A SER PAGO PELA CONTRATADA</t>
  </si>
  <si>
    <t>% DESCONTADO DO EMPREGADO</t>
  </si>
  <si>
    <t>VALOR DO VALE TRANSPORTE A SER PAGO PELA CMBH</t>
  </si>
  <si>
    <t>AUXÍLIO ALIMENTAÇÃO</t>
  </si>
  <si>
    <t>VALOR DO VALE ALIMENTAÇÃO</t>
  </si>
  <si>
    <t>VALOR DO VALE ALIMENTAÇÃO A SER PAGO PELA CONTRATADA</t>
  </si>
  <si>
    <t>VALOR DO VALE ALIMENTAÇÃO A SER PAGO PELA CMBH</t>
  </si>
  <si>
    <t>INSUMOS</t>
  </si>
  <si>
    <t xml:space="preserve">UNIFORMES </t>
  </si>
  <si>
    <t>Item</t>
  </si>
  <si>
    <t>Descrição</t>
  </si>
  <si>
    <t>Custo Mensal</t>
  </si>
  <si>
    <t>Uniforme (Custo unitário do uniforme/12) x (nº de mudas/ano)</t>
  </si>
  <si>
    <t>Equipamento de proteção individual</t>
  </si>
  <si>
    <t>Custo total mensal dos insumos</t>
  </si>
  <si>
    <t>FRANQUIA</t>
  </si>
  <si>
    <t>Resumo</t>
  </si>
  <si>
    <t>A contratação do serviço se dará pela modalidade de franquia de quilometragem, com previsão de pagamento de quilometragem avulsa nos meses em que exceder o consumo da franquia.  Para a faixa da franquia, o valor a ser pago mensalmente será fixo.
O valor correspondente à quilometragem avulsa somente será pago quando o serviço exceder a faixa da franquia. Trata-se de parcela variável, cuja estimativa de consumo considera o valor de 500 km a mais no mês. 
Deverá ser incluso no valor do Km , os custos com manutenção preventiva e corretiva completa dos veículos, fornecimento de combustível para o funcionamento dos veículos, aparelhos celulares a serem utilizados pelos condutores, seguros diversos e quaisquer outros ônus, mesmo que não citados neste subitem ou em outras partes deste Anexo.</t>
  </si>
  <si>
    <t>Item nº</t>
  </si>
  <si>
    <t>Bem/Serviço</t>
  </si>
  <si>
    <t xml:space="preserve">Valor KM </t>
  </si>
  <si>
    <t>Qnt.</t>
  </si>
  <si>
    <t>Preço mensal</t>
  </si>
  <si>
    <t xml:space="preserve">Qnt. </t>
  </si>
  <si>
    <t xml:space="preserve">Preço total (24 meses) </t>
  </si>
  <si>
    <t>FRANQUIA DE 1040 KM/Mês</t>
  </si>
  <si>
    <t xml:space="preserve">QUILOMETRAGEM AVULSA </t>
  </si>
  <si>
    <t>PROPOSTA COMERCIAL - PLANILHA DE CUSTOS ESTIMADOS E FORMAÇÃO DE PREÇOS - PREGÃO ELETRÔNICO Nº 90003/2024</t>
  </si>
  <si>
    <t xml:space="preserve">    Representante legal da empresa</t>
  </si>
  <si>
    <t>O serviço ofertado obedece a todas as condições estabelecidas no Pregão Eletrônico nº 90003/2024, responsabilizando-se a licitante, com a entrega de sua proposta, pela veracidade desta informação.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</si>
</sst>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d/m/yyyy"/>
    <numFmt numFmtId="169" formatCode="_-[$R$-416]\ * #,##0.00_-;\-[$R$-416]\ * #,##0.00_-;_-[$R$-416]\ * \-??_-;_-@_-"/>
    <numFmt numFmtId="170" formatCode="&quot;R$&quot;#,##0.00;[Red]&quot;-R$&quot;#,##0.00"/>
    <numFmt numFmtId="171" formatCode="&quot;R$ &quot;#,##0.00_);[Red]&quot;(R$ &quot;#,##0.00\)"/>
    <numFmt numFmtId="172" formatCode="0.000%"/>
    <numFmt numFmtId="173" formatCode="#,##0.00;[Red]#,##0.00"/>
    <numFmt numFmtId="174" formatCode="0.0000"/>
    <numFmt numFmtId="175" formatCode="&quot;R$ &quot;#,##0.00"/>
    <numFmt numFmtId="176" formatCode="#,##0;[Red]#,##0"/>
    <numFmt numFmtId="177" formatCode="&quot;R$&quot;#,##0.00"/>
    <numFmt numFmtId="178" formatCode="0.00000"/>
    <numFmt numFmtId="179" formatCode="[$R$-416]\ #,##0.00;[Red]\-[$R$-416]\ #,##0.00"/>
  </numFmts>
  <fonts count="37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sz val="9"/>
      <color rgb="FFFF0000"/>
      <name val="Geneva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0"/>
      <name val="Arial"/>
      <family val="2"/>
      <charset val="1"/>
    </font>
    <font>
      <sz val="11"/>
      <color rgb="FF9933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0"/>
      <name val="Calibri"/>
      <family val="2"/>
      <charset val="1"/>
    </font>
    <font>
      <b/>
      <sz val="13"/>
      <name val="Cambria"/>
      <family val="1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14"/>
      <name val="Cambria"/>
      <family val="1"/>
      <charset val="1"/>
    </font>
    <font>
      <sz val="9"/>
      <name val="Calibri"/>
      <family val="2"/>
      <charset val="1"/>
    </font>
    <font>
      <i/>
      <sz val="10"/>
      <name val="Calibri"/>
      <family val="2"/>
      <charset val="1"/>
    </font>
    <font>
      <sz val="10"/>
      <color rgb="FFFFFFFF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111111"/>
      <name val="Calibri"/>
      <family val="2"/>
      <charset val="1"/>
    </font>
    <font>
      <sz val="11"/>
      <color rgb="FF000000"/>
      <name val="Calibr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CCFF"/>
        <bgColor rgb="FFB9CDE5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99CCFF"/>
        <bgColor rgb="FFB9CDE5"/>
      </patternFill>
    </fill>
    <fill>
      <patternFill patternType="solid">
        <fgColor rgb="FFFF8080"/>
        <bgColor rgb="FFED7D31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558ED5"/>
      </patternFill>
    </fill>
    <fill>
      <patternFill patternType="solid">
        <fgColor rgb="FFFF9900"/>
        <bgColor rgb="FFED7D31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ED7D31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rgb="FFFFFF00"/>
        <bgColor rgb="FFFFCC00"/>
      </patternFill>
    </fill>
    <fill>
      <patternFill patternType="solid">
        <fgColor rgb="FFBFBFBF"/>
        <bgColor rgb="FFC0C0C0"/>
      </patternFill>
    </fill>
    <fill>
      <patternFill patternType="solid">
        <fgColor rgb="FFB2B2B2"/>
        <bgColor rgb="FFA6A6A6"/>
      </patternFill>
    </fill>
    <fill>
      <patternFill patternType="solid">
        <fgColor rgb="FFED7D31"/>
        <bgColor rgb="FFFF6600"/>
      </patternFill>
    </fill>
    <fill>
      <patternFill patternType="solid">
        <fgColor rgb="FFA6A6A6"/>
        <bgColor rgb="FFB2B2B2"/>
      </patternFill>
    </fill>
    <fill>
      <patternFill patternType="solid">
        <fgColor rgb="FF808080"/>
        <bgColor rgb="FF969696"/>
      </patternFill>
    </fill>
    <fill>
      <patternFill patternType="solid">
        <fgColor rgb="FFF2F2F2"/>
        <bgColor rgb="FFFFFFFF"/>
      </patternFill>
    </fill>
    <fill>
      <patternFill patternType="solid">
        <fgColor rgb="FFB9CDE5"/>
        <bgColor rgb="FFCCCCFF"/>
      </patternFill>
    </fill>
    <fill>
      <patternFill patternType="solid">
        <fgColor rgb="FFDDDDDD"/>
        <bgColor rgb="FFD9D9D9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16">
    <xf numFmtId="0" fontId="0" fillId="0" borderId="0"/>
    <xf numFmtId="165" fontId="36" fillId="0" borderId="0" applyBorder="0" applyProtection="0"/>
    <xf numFmtId="0" fontId="36" fillId="2" borderId="0" applyBorder="0" applyProtection="0"/>
    <xf numFmtId="0" fontId="36" fillId="2" borderId="0" applyBorder="0" applyProtection="0"/>
    <xf numFmtId="0" fontId="36" fillId="3" borderId="0" applyBorder="0" applyProtection="0"/>
    <xf numFmtId="0" fontId="36" fillId="3" borderId="0" applyBorder="0" applyProtection="0"/>
    <xf numFmtId="0" fontId="36" fillId="4" borderId="0" applyBorder="0" applyProtection="0"/>
    <xf numFmtId="0" fontId="36" fillId="4" borderId="0" applyBorder="0" applyProtection="0"/>
    <xf numFmtId="0" fontId="36" fillId="5" borderId="0" applyBorder="0" applyProtection="0"/>
    <xf numFmtId="0" fontId="36" fillId="5" borderId="0" applyBorder="0" applyProtection="0"/>
    <xf numFmtId="0" fontId="36" fillId="6" borderId="0" applyBorder="0" applyProtection="0"/>
    <xf numFmtId="0" fontId="36" fillId="6" borderId="0" applyBorder="0" applyProtection="0"/>
    <xf numFmtId="0" fontId="36" fillId="7" borderId="0" applyBorder="0" applyProtection="0"/>
    <xf numFmtId="0" fontId="36" fillId="7" borderId="0" applyBorder="0" applyProtection="0"/>
    <xf numFmtId="0" fontId="36" fillId="8" borderId="0" applyBorder="0" applyProtection="0"/>
    <xf numFmtId="0" fontId="36" fillId="8" borderId="0" applyBorder="0" applyProtection="0"/>
    <xf numFmtId="0" fontId="36" fillId="9" borderId="0" applyBorder="0" applyProtection="0"/>
    <xf numFmtId="0" fontId="36" fillId="9" borderId="0" applyBorder="0" applyProtection="0"/>
    <xf numFmtId="0" fontId="36" fillId="10" borderId="0" applyBorder="0" applyProtection="0"/>
    <xf numFmtId="0" fontId="36" fillId="10" borderId="0" applyBorder="0" applyProtection="0"/>
    <xf numFmtId="0" fontId="36" fillId="5" borderId="0" applyBorder="0" applyProtection="0"/>
    <xf numFmtId="0" fontId="36" fillId="5" borderId="0" applyBorder="0" applyProtection="0"/>
    <xf numFmtId="0" fontId="36" fillId="8" borderId="0" applyBorder="0" applyProtection="0"/>
    <xf numFmtId="0" fontId="36" fillId="8" borderId="0" applyBorder="0" applyProtection="0"/>
    <xf numFmtId="0" fontId="36" fillId="11" borderId="0" applyBorder="0" applyProtection="0"/>
    <xf numFmtId="0" fontId="36" fillId="11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5" borderId="0" applyBorder="0" applyProtection="0"/>
    <xf numFmtId="0" fontId="1" fillId="15" borderId="0" applyBorder="0" applyProtection="0"/>
    <xf numFmtId="0" fontId="2" fillId="4" borderId="0" applyBorder="0" applyProtection="0"/>
    <xf numFmtId="0" fontId="2" fillId="4" borderId="0" applyBorder="0" applyProtection="0"/>
    <xf numFmtId="0" fontId="3" fillId="0" borderId="0"/>
    <xf numFmtId="0" fontId="4" fillId="16" borderId="1" applyProtection="0"/>
    <xf numFmtId="0" fontId="4" fillId="16" borderId="1" applyProtection="0"/>
    <xf numFmtId="0" fontId="5" fillId="17" borderId="2" applyProtection="0"/>
    <xf numFmtId="0" fontId="5" fillId="17" borderId="2" applyProtection="0"/>
    <xf numFmtId="0" fontId="6" fillId="0" borderId="3" applyProtection="0"/>
    <xf numFmtId="0" fontId="6" fillId="0" borderId="3" applyProtection="0"/>
    <xf numFmtId="0" fontId="7" fillId="7" borderId="1" applyProtection="0"/>
    <xf numFmtId="0" fontId="7" fillId="7" borderId="1" applyProtection="0"/>
    <xf numFmtId="0" fontId="8" fillId="3" borderId="0" applyBorder="0" applyProtection="0"/>
    <xf numFmtId="0" fontId="8" fillId="3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5" fontId="9" fillId="0" borderId="0" applyBorder="0" applyProtection="0"/>
    <xf numFmtId="165" fontId="36" fillId="0" borderId="0" applyBorder="0" applyProtection="0"/>
    <xf numFmtId="0" fontId="10" fillId="18" borderId="0" applyBorder="0" applyProtection="0"/>
    <xf numFmtId="0" fontId="10" fillId="18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9" fillId="0" borderId="0"/>
    <xf numFmtId="0" fontId="12" fillId="0" borderId="0"/>
    <xf numFmtId="0" fontId="9" fillId="19" borderId="4" applyProtection="0"/>
    <xf numFmtId="0" fontId="9" fillId="19" borderId="4" applyProtection="0"/>
    <xf numFmtId="9" fontId="36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0" fontId="13" fillId="16" borderId="5" applyProtection="0"/>
    <xf numFmtId="0" fontId="13" fillId="16" borderId="5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7" fontId="9" fillId="0" borderId="0" applyBorder="0" applyProtection="0"/>
    <xf numFmtId="0" fontId="14" fillId="0" borderId="0" applyBorder="0" applyProtection="0"/>
    <xf numFmtId="0" fontId="14" fillId="0" borderId="0" applyBorder="0" applyProtection="0"/>
    <xf numFmtId="0" fontId="15" fillId="0" borderId="0" applyBorder="0" applyProtection="0"/>
    <xf numFmtId="0" fontId="15" fillId="0" borderId="0" applyBorder="0" applyProtection="0"/>
    <xf numFmtId="0" fontId="16" fillId="0" borderId="6" applyProtection="0"/>
    <xf numFmtId="0" fontId="16" fillId="0" borderId="6" applyProtection="0"/>
    <xf numFmtId="0" fontId="17" fillId="0" borderId="7" applyProtection="0"/>
    <xf numFmtId="0" fontId="17" fillId="0" borderId="7" applyProtection="0"/>
    <xf numFmtId="0" fontId="18" fillId="0" borderId="8" applyProtection="0"/>
    <xf numFmtId="0" fontId="18" fillId="0" borderId="8" applyProtection="0"/>
    <xf numFmtId="0" fontId="19" fillId="0" borderId="9" applyProtection="0"/>
    <xf numFmtId="0" fontId="19" fillId="0" borderId="9" applyProtection="0"/>
    <xf numFmtId="0" fontId="19" fillId="0" borderId="0" applyBorder="0" applyProtection="0"/>
    <xf numFmtId="0" fontId="19" fillId="0" borderId="0" applyBorder="0" applyProtection="0"/>
    <xf numFmtId="0" fontId="20" fillId="0" borderId="0" applyBorder="0" applyProtection="0"/>
    <xf numFmtId="0" fontId="20" fillId="0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3" borderId="0" applyBorder="0" applyProtection="0"/>
    <xf numFmtId="0" fontId="1" fillId="23" borderId="0" applyBorder="0" applyProtection="0"/>
  </cellStyleXfs>
  <cellXfs count="247">
    <xf numFmtId="0" fontId="0" fillId="0" borderId="0" xfId="0"/>
    <xf numFmtId="0" fontId="21" fillId="24" borderId="0" xfId="59" applyFont="1" applyFill="1" applyAlignment="1">
      <alignment vertical="center"/>
    </xf>
    <xf numFmtId="0" fontId="21" fillId="0" borderId="0" xfId="59" applyFont="1" applyAlignment="1">
      <alignment vertical="center"/>
    </xf>
    <xf numFmtId="0" fontId="21" fillId="24" borderId="12" xfId="59" applyFont="1" applyFill="1" applyBorder="1" applyAlignment="1">
      <alignment wrapText="1"/>
    </xf>
    <xf numFmtId="0" fontId="21" fillId="24" borderId="12" xfId="59" applyFont="1" applyFill="1" applyBorder="1" applyAlignment="1">
      <alignment horizontal="left" wrapText="1"/>
    </xf>
    <xf numFmtId="0" fontId="21" fillId="0" borderId="12" xfId="59" applyFont="1" applyBorder="1" applyAlignment="1">
      <alignment vertical="center"/>
    </xf>
    <xf numFmtId="0" fontId="25" fillId="0" borderId="13" xfId="59" applyFont="1" applyBorder="1" applyAlignment="1">
      <alignment horizontal="center" vertical="center"/>
    </xf>
    <xf numFmtId="0" fontId="21" fillId="0" borderId="12" xfId="59" applyFont="1" applyBorder="1" applyAlignment="1">
      <alignment vertical="center" wrapText="1"/>
    </xf>
    <xf numFmtId="0" fontId="25" fillId="25" borderId="15" xfId="59" applyFont="1" applyFill="1" applyBorder="1" applyAlignment="1">
      <alignment horizontal="center" vertical="center"/>
    </xf>
    <xf numFmtId="0" fontId="25" fillId="25" borderId="14" xfId="59" applyFont="1" applyFill="1" applyBorder="1" applyAlignment="1">
      <alignment horizontal="center" vertical="center" wrapText="1"/>
    </xf>
    <xf numFmtId="0" fontId="25" fillId="25" borderId="13" xfId="59" applyFont="1" applyFill="1" applyBorder="1" applyAlignment="1">
      <alignment horizontal="center" vertical="center" wrapText="1"/>
    </xf>
    <xf numFmtId="0" fontId="21" fillId="27" borderId="12" xfId="59" applyFont="1" applyFill="1" applyBorder="1" applyAlignment="1">
      <alignment vertical="center" wrapText="1"/>
    </xf>
    <xf numFmtId="165" fontId="21" fillId="0" borderId="14" xfId="55" applyFont="1" applyBorder="1" applyAlignment="1" applyProtection="1">
      <alignment horizontal="right" vertical="center"/>
    </xf>
    <xf numFmtId="165" fontId="21" fillId="0" borderId="13" xfId="55" applyFont="1" applyBorder="1" applyAlignment="1" applyProtection="1">
      <alignment horizontal="right" vertical="center"/>
    </xf>
    <xf numFmtId="167" fontId="21" fillId="24" borderId="0" xfId="59" applyNumberFormat="1" applyFont="1" applyFill="1" applyAlignment="1">
      <alignment vertical="center"/>
    </xf>
    <xf numFmtId="0" fontId="21" fillId="24" borderId="12" xfId="59" applyFont="1" applyFill="1" applyBorder="1" applyAlignment="1">
      <alignment vertical="center" wrapText="1"/>
    </xf>
    <xf numFmtId="0" fontId="21" fillId="24" borderId="12" xfId="59" applyFont="1" applyFill="1" applyBorder="1" applyAlignment="1">
      <alignment vertical="center"/>
    </xf>
    <xf numFmtId="0" fontId="21" fillId="28" borderId="12" xfId="59" applyFont="1" applyFill="1" applyBorder="1" applyAlignment="1">
      <alignment vertical="center"/>
    </xf>
    <xf numFmtId="0" fontId="25" fillId="27" borderId="12" xfId="59" applyFont="1" applyFill="1" applyBorder="1" applyAlignment="1">
      <alignment vertical="center" wrapText="1"/>
    </xf>
    <xf numFmtId="0" fontId="21" fillId="24" borderId="12" xfId="59" applyFont="1" applyFill="1" applyBorder="1"/>
    <xf numFmtId="0" fontId="21" fillId="24" borderId="16" xfId="59" applyFont="1" applyFill="1" applyBorder="1" applyAlignment="1">
      <alignment vertical="center"/>
    </xf>
    <xf numFmtId="0" fontId="21" fillId="24" borderId="0" xfId="73" applyFont="1" applyFill="1" applyAlignment="1">
      <alignment vertical="center"/>
    </xf>
    <xf numFmtId="0" fontId="21" fillId="0" borderId="0" xfId="73" applyFont="1" applyAlignment="1">
      <alignment vertical="center"/>
    </xf>
    <xf numFmtId="0" fontId="21" fillId="0" borderId="0" xfId="73" applyFont="1" applyAlignment="1">
      <alignment horizontal="center" vertical="center"/>
    </xf>
    <xf numFmtId="0" fontId="22" fillId="0" borderId="0" xfId="73" applyFont="1" applyBorder="1" applyAlignment="1">
      <alignment vertical="center"/>
    </xf>
    <xf numFmtId="0" fontId="25" fillId="0" borderId="0" xfId="73" applyFont="1" applyAlignment="1">
      <alignment vertical="center"/>
    </xf>
    <xf numFmtId="0" fontId="21" fillId="0" borderId="0" xfId="73" applyFont="1" applyBorder="1" applyAlignment="1">
      <alignment vertical="center"/>
    </xf>
    <xf numFmtId="0" fontId="25" fillId="0" borderId="0" xfId="73" applyFont="1" applyBorder="1" applyAlignment="1">
      <alignment vertical="center"/>
    </xf>
    <xf numFmtId="168" fontId="25" fillId="0" borderId="13" xfId="73" applyNumberFormat="1" applyFont="1" applyBorder="1" applyAlignment="1">
      <alignment horizontal="center" vertical="center"/>
    </xf>
    <xf numFmtId="168" fontId="25" fillId="0" borderId="0" xfId="73" applyNumberFormat="1" applyFont="1" applyBorder="1" applyAlignment="1">
      <alignment vertical="center"/>
    </xf>
    <xf numFmtId="0" fontId="25" fillId="0" borderId="13" xfId="73" applyFont="1" applyBorder="1" applyAlignment="1">
      <alignment horizontal="center" vertical="center"/>
    </xf>
    <xf numFmtId="0" fontId="25" fillId="26" borderId="13" xfId="73" applyFont="1" applyFill="1" applyBorder="1" applyAlignment="1" applyProtection="1">
      <alignment horizontal="center" vertical="center"/>
      <protection locked="0"/>
    </xf>
    <xf numFmtId="0" fontId="25" fillId="0" borderId="0" xfId="73" applyFont="1" applyBorder="1" applyAlignment="1">
      <alignment horizontal="center" vertical="center"/>
    </xf>
    <xf numFmtId="0" fontId="25" fillId="0" borderId="17" xfId="73" applyFont="1" applyBorder="1" applyAlignment="1">
      <alignment horizontal="center" vertical="center"/>
    </xf>
    <xf numFmtId="0" fontId="25" fillId="25" borderId="12" xfId="73" applyFont="1" applyFill="1" applyBorder="1" applyAlignment="1">
      <alignment vertical="center"/>
    </xf>
    <xf numFmtId="0" fontId="25" fillId="25" borderId="13" xfId="73" applyFont="1" applyFill="1" applyBorder="1" applyAlignment="1">
      <alignment horizontal="center" vertical="center" wrapText="1"/>
    </xf>
    <xf numFmtId="0" fontId="25" fillId="0" borderId="0" xfId="73" applyFont="1" applyBorder="1" applyAlignment="1">
      <alignment vertical="center" wrapText="1"/>
    </xf>
    <xf numFmtId="0" fontId="21" fillId="0" borderId="16" xfId="59" applyFont="1" applyBorder="1" applyAlignment="1">
      <alignment vertical="center"/>
    </xf>
    <xf numFmtId="0" fontId="25" fillId="0" borderId="17" xfId="59" applyFont="1" applyBorder="1" applyAlignment="1">
      <alignment horizontal="center" vertical="center"/>
    </xf>
    <xf numFmtId="165" fontId="25" fillId="24" borderId="13" xfId="59" applyNumberFormat="1" applyFont="1" applyFill="1" applyBorder="1" applyAlignment="1">
      <alignment horizontal="center" vertical="center"/>
    </xf>
    <xf numFmtId="170" fontId="25" fillId="0" borderId="0" xfId="73" applyNumberFormat="1" applyFont="1" applyBorder="1" applyAlignment="1">
      <alignment vertical="center"/>
    </xf>
    <xf numFmtId="165" fontId="25" fillId="24" borderId="17" xfId="59" applyNumberFormat="1" applyFont="1" applyFill="1" applyBorder="1" applyAlignment="1">
      <alignment horizontal="center" vertical="center"/>
    </xf>
    <xf numFmtId="0" fontId="21" fillId="24" borderId="0" xfId="73" applyFont="1" applyFill="1" applyBorder="1" applyAlignment="1">
      <alignment vertical="center"/>
    </xf>
    <xf numFmtId="0" fontId="25" fillId="24" borderId="0" xfId="73" applyFont="1" applyFill="1" applyBorder="1" applyAlignment="1">
      <alignment horizontal="center" vertical="center"/>
    </xf>
    <xf numFmtId="0" fontId="21" fillId="24" borderId="0" xfId="73" applyFont="1" applyFill="1" applyBorder="1" applyAlignment="1">
      <alignment horizontal="center" vertical="center"/>
    </xf>
    <xf numFmtId="0" fontId="21" fillId="24" borderId="12" xfId="73" applyFont="1" applyFill="1" applyBorder="1" applyAlignment="1">
      <alignment vertical="center"/>
    </xf>
    <xf numFmtId="0" fontId="21" fillId="25" borderId="13" xfId="73" applyFont="1" applyFill="1" applyBorder="1" applyAlignment="1">
      <alignment horizontal="center" vertical="center"/>
    </xf>
    <xf numFmtId="0" fontId="21" fillId="29" borderId="0" xfId="73" applyFont="1" applyFill="1" applyAlignment="1">
      <alignment vertical="center"/>
    </xf>
    <xf numFmtId="0" fontId="21" fillId="24" borderId="23" xfId="73" applyFont="1" applyFill="1" applyBorder="1" applyAlignment="1">
      <alignment vertical="center"/>
    </xf>
    <xf numFmtId="171" fontId="21" fillId="24" borderId="14" xfId="73" applyNumberFormat="1" applyFont="1" applyFill="1" applyBorder="1" applyAlignment="1">
      <alignment horizontal="center" vertical="center"/>
    </xf>
    <xf numFmtId="170" fontId="21" fillId="0" borderId="0" xfId="0" applyNumberFormat="1" applyFont="1" applyAlignment="1">
      <alignment vertical="center"/>
    </xf>
    <xf numFmtId="0" fontId="25" fillId="25" borderId="16" xfId="73" applyFont="1" applyFill="1" applyBorder="1" applyAlignment="1">
      <alignment vertical="center"/>
    </xf>
    <xf numFmtId="171" fontId="25" fillId="25" borderId="19" xfId="73" applyNumberFormat="1" applyFont="1" applyFill="1" applyBorder="1" applyAlignment="1">
      <alignment horizontal="center" vertical="center"/>
    </xf>
    <xf numFmtId="0" fontId="21" fillId="25" borderId="17" xfId="73" applyFont="1" applyFill="1" applyBorder="1" applyAlignment="1">
      <alignment horizontal="center" vertical="center"/>
    </xf>
    <xf numFmtId="0" fontId="23" fillId="24" borderId="24" xfId="73" applyFont="1" applyFill="1" applyBorder="1" applyAlignment="1">
      <alignment horizontal="center" vertical="center"/>
    </xf>
    <xf numFmtId="0" fontId="23" fillId="24" borderId="0" xfId="73" applyFont="1" applyFill="1" applyBorder="1" applyAlignment="1">
      <alignment horizontal="center" vertical="center"/>
    </xf>
    <xf numFmtId="0" fontId="21" fillId="24" borderId="25" xfId="73" applyFont="1" applyFill="1" applyBorder="1" applyAlignment="1">
      <alignment vertical="center"/>
    </xf>
    <xf numFmtId="0" fontId="21" fillId="0" borderId="12" xfId="73" applyFont="1" applyBorder="1" applyAlignment="1">
      <alignment vertical="center"/>
    </xf>
    <xf numFmtId="172" fontId="21" fillId="0" borderId="14" xfId="73" applyNumberFormat="1" applyFont="1" applyBorder="1" applyAlignment="1">
      <alignment horizontal="center" vertical="center"/>
    </xf>
    <xf numFmtId="171" fontId="21" fillId="0" borderId="14" xfId="73" applyNumberFormat="1" applyFont="1" applyBorder="1" applyAlignment="1">
      <alignment horizontal="center" vertical="center"/>
    </xf>
    <xf numFmtId="0" fontId="21" fillId="24" borderId="12" xfId="73" applyFont="1" applyFill="1" applyBorder="1" applyAlignment="1">
      <alignment vertical="center" wrapText="1"/>
    </xf>
    <xf numFmtId="172" fontId="25" fillId="26" borderId="14" xfId="73" applyNumberFormat="1" applyFont="1" applyFill="1" applyBorder="1" applyAlignment="1" applyProtection="1">
      <alignment horizontal="center" vertical="center"/>
      <protection locked="0"/>
    </xf>
    <xf numFmtId="172" fontId="25" fillId="25" borderId="14" xfId="73" applyNumberFormat="1" applyFont="1" applyFill="1" applyBorder="1" applyAlignment="1">
      <alignment horizontal="center" vertical="center"/>
    </xf>
    <xf numFmtId="171" fontId="25" fillId="25" borderId="14" xfId="73" applyNumberFormat="1" applyFont="1" applyFill="1" applyBorder="1" applyAlignment="1">
      <alignment horizontal="center" vertical="center"/>
    </xf>
    <xf numFmtId="0" fontId="21" fillId="25" borderId="26" xfId="73" applyFont="1" applyFill="1" applyBorder="1" applyAlignment="1">
      <alignment horizontal="center" vertical="center"/>
    </xf>
    <xf numFmtId="0" fontId="28" fillId="24" borderId="12" xfId="73" applyFont="1" applyFill="1" applyBorder="1" applyAlignment="1">
      <alignment vertical="center"/>
    </xf>
    <xf numFmtId="9" fontId="25" fillId="26" borderId="14" xfId="73" applyNumberFormat="1" applyFont="1" applyFill="1" applyBorder="1" applyAlignment="1" applyProtection="1">
      <alignment horizontal="center" vertical="center"/>
      <protection locked="0"/>
    </xf>
    <xf numFmtId="0" fontId="21" fillId="26" borderId="12" xfId="73" applyFont="1" applyFill="1" applyBorder="1" applyAlignment="1" applyProtection="1">
      <alignment vertical="center"/>
      <protection locked="0"/>
    </xf>
    <xf numFmtId="0" fontId="28" fillId="0" borderId="12" xfId="73" applyFont="1" applyBorder="1" applyAlignment="1">
      <alignment vertical="center"/>
    </xf>
    <xf numFmtId="0" fontId="28" fillId="0" borderId="12" xfId="73" applyFont="1" applyBorder="1" applyAlignment="1">
      <alignment vertical="center" wrapText="1"/>
    </xf>
    <xf numFmtId="173" fontId="21" fillId="24" borderId="0" xfId="73" applyNumberFormat="1" applyFont="1" applyFill="1" applyAlignment="1">
      <alignment vertical="center"/>
    </xf>
    <xf numFmtId="0" fontId="21" fillId="24" borderId="27" xfId="73" applyFont="1" applyFill="1" applyBorder="1" applyAlignment="1">
      <alignment vertical="center"/>
    </xf>
    <xf numFmtId="0" fontId="21" fillId="24" borderId="20" xfId="73" applyFont="1" applyFill="1" applyBorder="1" applyAlignment="1">
      <alignment vertical="center" wrapText="1"/>
    </xf>
    <xf numFmtId="172" fontId="21" fillId="24" borderId="21" xfId="73" applyNumberFormat="1" applyFont="1" applyFill="1" applyBorder="1" applyAlignment="1">
      <alignment horizontal="center" vertical="center"/>
    </xf>
    <xf numFmtId="171" fontId="21" fillId="24" borderId="21" xfId="73" applyNumberFormat="1" applyFont="1" applyFill="1" applyBorder="1" applyAlignment="1">
      <alignment horizontal="center" vertical="center"/>
    </xf>
    <xf numFmtId="0" fontId="21" fillId="0" borderId="12" xfId="73" applyFont="1" applyBorder="1" applyAlignment="1">
      <alignment vertical="center" wrapText="1"/>
    </xf>
    <xf numFmtId="172" fontId="21" fillId="24" borderId="29" xfId="73" applyNumberFormat="1" applyFont="1" applyFill="1" applyBorder="1" applyAlignment="1">
      <alignment horizontal="center" vertical="center"/>
    </xf>
    <xf numFmtId="172" fontId="21" fillId="24" borderId="14" xfId="73" applyNumberFormat="1" applyFont="1" applyFill="1" applyBorder="1" applyAlignment="1">
      <alignment horizontal="center" vertical="center"/>
    </xf>
    <xf numFmtId="171" fontId="21" fillId="24" borderId="29" xfId="73" applyNumberFormat="1" applyFont="1" applyFill="1" applyBorder="1" applyAlignment="1">
      <alignment horizontal="center" vertical="center"/>
    </xf>
    <xf numFmtId="172" fontId="25" fillId="25" borderId="19" xfId="77" applyNumberFormat="1" applyFont="1" applyFill="1" applyBorder="1" applyAlignment="1" applyProtection="1">
      <alignment horizontal="center" vertical="center"/>
    </xf>
    <xf numFmtId="0" fontId="21" fillId="24" borderId="0" xfId="73" applyFont="1" applyFill="1" applyAlignment="1">
      <alignment horizontal="center" vertical="center"/>
    </xf>
    <xf numFmtId="172" fontId="21" fillId="26" borderId="29" xfId="73" applyNumberFormat="1" applyFont="1" applyFill="1" applyBorder="1" applyAlignment="1" applyProtection="1">
      <alignment horizontal="center" vertical="center"/>
      <protection locked="0"/>
    </xf>
    <xf numFmtId="0" fontId="21" fillId="25" borderId="27" xfId="73" applyFont="1" applyFill="1" applyBorder="1" applyAlignment="1">
      <alignment horizontal="center" vertical="center"/>
    </xf>
    <xf numFmtId="0" fontId="21" fillId="24" borderId="31" xfId="59" applyFont="1" applyFill="1" applyBorder="1" applyAlignment="1">
      <alignment vertical="center"/>
    </xf>
    <xf numFmtId="0" fontId="21" fillId="24" borderId="32" xfId="59" applyFont="1" applyFill="1" applyBorder="1" applyAlignment="1">
      <alignment vertical="center"/>
    </xf>
    <xf numFmtId="171" fontId="21" fillId="0" borderId="14" xfId="59" applyNumberFormat="1" applyFont="1" applyBorder="1" applyAlignment="1">
      <alignment horizontal="center" vertical="center"/>
    </xf>
    <xf numFmtId="0" fontId="25" fillId="24" borderId="24" xfId="73" applyFont="1" applyFill="1" applyBorder="1" applyAlignment="1">
      <alignment vertical="center"/>
    </xf>
    <xf numFmtId="171" fontId="25" fillId="27" borderId="34" xfId="73" applyNumberFormat="1" applyFont="1" applyFill="1" applyBorder="1" applyAlignment="1">
      <alignment horizontal="center" vertical="center"/>
    </xf>
    <xf numFmtId="0" fontId="21" fillId="25" borderId="35" xfId="73" applyFont="1" applyFill="1" applyBorder="1" applyAlignment="1">
      <alignment horizontal="center" vertical="center"/>
    </xf>
    <xf numFmtId="10" fontId="25" fillId="26" borderId="14" xfId="73" applyNumberFormat="1" applyFont="1" applyFill="1" applyBorder="1" applyAlignment="1" applyProtection="1">
      <alignment horizontal="center" vertical="center"/>
      <protection locked="0"/>
    </xf>
    <xf numFmtId="10" fontId="25" fillId="25" borderId="14" xfId="73" applyNumberFormat="1" applyFont="1" applyFill="1" applyBorder="1" applyAlignment="1">
      <alignment horizontal="center" vertical="center"/>
    </xf>
    <xf numFmtId="171" fontId="25" fillId="30" borderId="37" xfId="73" applyNumberFormat="1" applyFont="1" applyFill="1" applyBorder="1" applyAlignment="1">
      <alignment horizontal="center" vertical="center"/>
    </xf>
    <xf numFmtId="0" fontId="25" fillId="0" borderId="24" xfId="73" applyFont="1" applyBorder="1" applyAlignment="1">
      <alignment horizontal="left" vertical="center" wrapText="1"/>
    </xf>
    <xf numFmtId="173" fontId="25" fillId="0" borderId="0" xfId="73" applyNumberFormat="1" applyFont="1" applyBorder="1" applyAlignment="1">
      <alignment horizontal="center" vertical="center"/>
    </xf>
    <xf numFmtId="171" fontId="25" fillId="0" borderId="0" xfId="73" applyNumberFormat="1" applyFont="1" applyBorder="1" applyAlignment="1">
      <alignment horizontal="center" vertical="center"/>
    </xf>
    <xf numFmtId="0" fontId="21" fillId="0" borderId="25" xfId="73" applyFont="1" applyBorder="1" applyAlignment="1">
      <alignment horizontal="center" vertical="center"/>
    </xf>
    <xf numFmtId="0" fontId="25" fillId="24" borderId="0" xfId="73" applyFont="1" applyFill="1" applyAlignment="1">
      <alignment vertical="center"/>
    </xf>
    <xf numFmtId="0" fontId="29" fillId="24" borderId="0" xfId="73" applyFont="1" applyFill="1" applyBorder="1" applyAlignment="1">
      <alignment vertical="center"/>
    </xf>
    <xf numFmtId="0" fontId="30" fillId="24" borderId="24" xfId="73" applyFont="1" applyFill="1" applyBorder="1" applyAlignment="1">
      <alignment vertical="center"/>
    </xf>
    <xf numFmtId="174" fontId="30" fillId="24" borderId="0" xfId="60" applyNumberFormat="1" applyFont="1" applyFill="1" applyBorder="1" applyAlignment="1">
      <alignment horizontal="center" vertical="center"/>
    </xf>
    <xf numFmtId="175" fontId="30" fillId="24" borderId="0" xfId="60" applyNumberFormat="1" applyFont="1" applyFill="1" applyBorder="1" applyAlignment="1">
      <alignment horizontal="center" vertical="center"/>
    </xf>
    <xf numFmtId="0" fontId="25" fillId="24" borderId="25" xfId="73" applyFont="1" applyFill="1" applyBorder="1" applyAlignment="1">
      <alignment vertical="center"/>
    </xf>
    <xf numFmtId="0" fontId="29" fillId="0" borderId="0" xfId="73" applyFont="1" applyBorder="1" applyAlignment="1">
      <alignment vertical="center"/>
    </xf>
    <xf numFmtId="10" fontId="25" fillId="25" borderId="19" xfId="77" applyNumberFormat="1" applyFont="1" applyFill="1" applyBorder="1" applyAlignment="1" applyProtection="1">
      <alignment horizontal="center" vertical="center"/>
    </xf>
    <xf numFmtId="171" fontId="25" fillId="24" borderId="14" xfId="73" applyNumberFormat="1" applyFont="1" applyFill="1" applyBorder="1" applyAlignment="1">
      <alignment horizontal="center" vertical="center"/>
    </xf>
    <xf numFmtId="176" fontId="21" fillId="24" borderId="14" xfId="73" applyNumberFormat="1" applyFont="1" applyFill="1" applyBorder="1" applyAlignment="1">
      <alignment horizontal="center" vertical="center"/>
    </xf>
    <xf numFmtId="4" fontId="25" fillId="31" borderId="14" xfId="73" applyNumberFormat="1" applyFont="1" applyFill="1" applyBorder="1" applyAlignment="1">
      <alignment horizontal="center" vertical="center"/>
    </xf>
    <xf numFmtId="4" fontId="25" fillId="31" borderId="19" xfId="73" applyNumberFormat="1" applyFont="1" applyFill="1" applyBorder="1" applyAlignment="1">
      <alignment horizontal="center" vertical="center"/>
    </xf>
    <xf numFmtId="10" fontId="21" fillId="24" borderId="0" xfId="73" applyNumberFormat="1" applyFont="1" applyFill="1" applyBorder="1" applyAlignment="1">
      <alignment horizontal="center" vertical="center"/>
    </xf>
    <xf numFmtId="0" fontId="21" fillId="24" borderId="31" xfId="73" applyFont="1" applyFill="1" applyBorder="1" applyAlignment="1">
      <alignment vertical="center"/>
    </xf>
    <xf numFmtId="10" fontId="21" fillId="24" borderId="14" xfId="73" applyNumberFormat="1" applyFont="1" applyFill="1" applyBorder="1" applyAlignment="1">
      <alignment horizontal="center" vertical="center"/>
    </xf>
    <xf numFmtId="0" fontId="21" fillId="24" borderId="31" xfId="73" applyFont="1" applyFill="1" applyBorder="1" applyAlignment="1">
      <alignment vertical="center" wrapText="1"/>
    </xf>
    <xf numFmtId="10" fontId="21" fillId="0" borderId="14" xfId="73" applyNumberFormat="1" applyFont="1" applyBorder="1" applyAlignment="1">
      <alignment horizontal="center" vertical="center"/>
    </xf>
    <xf numFmtId="177" fontId="25" fillId="32" borderId="19" xfId="73" applyNumberFormat="1" applyFont="1" applyFill="1" applyBorder="1" applyAlignment="1">
      <alignment horizontal="center" vertical="center"/>
    </xf>
    <xf numFmtId="10" fontId="21" fillId="24" borderId="0" xfId="73" applyNumberFormat="1" applyFont="1" applyFill="1" applyAlignment="1">
      <alignment vertical="center"/>
    </xf>
    <xf numFmtId="0" fontId="21" fillId="25" borderId="14" xfId="73" applyFont="1" applyFill="1" applyBorder="1" applyAlignment="1">
      <alignment horizontal="center" vertical="center"/>
    </xf>
    <xf numFmtId="0" fontId="21" fillId="24" borderId="14" xfId="73" applyFont="1" applyFill="1" applyBorder="1" applyAlignment="1">
      <alignment vertical="center" wrapText="1"/>
    </xf>
    <xf numFmtId="10" fontId="21" fillId="26" borderId="14" xfId="73" applyNumberFormat="1" applyFont="1" applyFill="1" applyBorder="1" applyAlignment="1" applyProtection="1">
      <alignment horizontal="center" vertical="center"/>
      <protection locked="0"/>
    </xf>
    <xf numFmtId="0" fontId="21" fillId="24" borderId="0" xfId="73" applyFont="1" applyFill="1" applyAlignment="1">
      <alignment horizontal="left" vertical="center"/>
    </xf>
    <xf numFmtId="2" fontId="21" fillId="26" borderId="14" xfId="73" applyNumberFormat="1" applyFont="1" applyFill="1" applyBorder="1" applyAlignment="1" applyProtection="1">
      <alignment horizontal="center" vertical="center"/>
      <protection locked="0"/>
    </xf>
    <xf numFmtId="9" fontId="21" fillId="24" borderId="0" xfId="73" applyNumberFormat="1" applyFont="1" applyFill="1" applyAlignment="1">
      <alignment vertical="center"/>
    </xf>
    <xf numFmtId="0" fontId="21" fillId="33" borderId="14" xfId="73" applyFont="1" applyFill="1" applyBorder="1" applyAlignment="1">
      <alignment horizontal="center" vertical="center"/>
    </xf>
    <xf numFmtId="0" fontId="21" fillId="33" borderId="14" xfId="73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75" fontId="32" fillId="27" borderId="38" xfId="0" applyNumberFormat="1" applyFont="1" applyFill="1" applyBorder="1" applyAlignment="1">
      <alignment horizontal="center" vertical="center" wrapText="1"/>
    </xf>
    <xf numFmtId="175" fontId="32" fillId="27" borderId="39" xfId="0" applyNumberFormat="1" applyFont="1" applyFill="1" applyBorder="1" applyAlignment="1">
      <alignment horizontal="center" vertical="center" wrapText="1"/>
    </xf>
    <xf numFmtId="0" fontId="32" fillId="27" borderId="39" xfId="0" applyFont="1" applyFill="1" applyBorder="1" applyAlignment="1">
      <alignment horizontal="center" vertical="center" wrapText="1"/>
    </xf>
    <xf numFmtId="0" fontId="32" fillId="27" borderId="2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165" fontId="31" fillId="0" borderId="19" xfId="0" applyNumberFormat="1" applyFont="1" applyBorder="1" applyAlignment="1">
      <alignment horizontal="center" vertical="center"/>
    </xf>
    <xf numFmtId="165" fontId="31" fillId="26" borderId="19" xfId="1" applyFont="1" applyFill="1" applyBorder="1" applyAlignment="1" applyProtection="1">
      <alignment horizontal="center" vertical="center"/>
      <protection locked="0"/>
    </xf>
    <xf numFmtId="0" fontId="31" fillId="26" borderId="19" xfId="0" applyFont="1" applyFill="1" applyBorder="1" applyAlignment="1" applyProtection="1">
      <alignment horizontal="center" vertical="center"/>
      <protection locked="0"/>
    </xf>
    <xf numFmtId="165" fontId="31" fillId="0" borderId="19" xfId="1" applyFont="1" applyBorder="1" applyAlignment="1" applyProtection="1">
      <alignment horizontal="center" vertical="center"/>
    </xf>
    <xf numFmtId="165" fontId="31" fillId="0" borderId="17" xfId="1" applyFont="1" applyBorder="1" applyAlignment="1" applyProtection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65" fontId="31" fillId="24" borderId="0" xfId="1" applyFont="1" applyFill="1" applyBorder="1" applyAlignment="1" applyProtection="1">
      <alignment horizontal="center" vertical="center"/>
    </xf>
    <xf numFmtId="0" fontId="31" fillId="24" borderId="0" xfId="0" applyFont="1" applyFill="1" applyAlignment="1">
      <alignment horizontal="center" vertical="center"/>
    </xf>
    <xf numFmtId="165" fontId="31" fillId="0" borderId="0" xfId="1" applyFont="1" applyBorder="1" applyAlignment="1" applyProtection="1">
      <alignment horizontal="center" vertical="center"/>
    </xf>
    <xf numFmtId="175" fontId="32" fillId="0" borderId="0" xfId="0" applyNumberFormat="1" applyFont="1" applyAlignment="1">
      <alignment horizontal="center" vertical="center" wrapText="1"/>
    </xf>
    <xf numFmtId="0" fontId="31" fillId="26" borderId="19" xfId="1" applyNumberFormat="1" applyFont="1" applyFill="1" applyBorder="1" applyAlignment="1" applyProtection="1">
      <alignment horizontal="center" vertical="center"/>
      <protection locked="0"/>
    </xf>
    <xf numFmtId="0" fontId="33" fillId="0" borderId="0" xfId="70" applyFont="1" applyAlignment="1">
      <alignment vertical="center"/>
    </xf>
    <xf numFmtId="0" fontId="33" fillId="0" borderId="0" xfId="70" applyFont="1" applyAlignment="1">
      <alignment horizontal="center" vertical="center"/>
    </xf>
    <xf numFmtId="0" fontId="34" fillId="0" borderId="0" xfId="70" applyFont="1" applyAlignment="1">
      <alignment vertical="center"/>
    </xf>
    <xf numFmtId="0" fontId="34" fillId="27" borderId="38" xfId="70" applyFont="1" applyFill="1" applyBorder="1" applyAlignment="1">
      <alignment horizontal="center" vertical="center" wrapText="1"/>
    </xf>
    <xf numFmtId="0" fontId="34" fillId="27" borderId="39" xfId="70" applyFont="1" applyFill="1" applyBorder="1" applyAlignment="1">
      <alignment horizontal="center" vertical="center" wrapText="1"/>
    </xf>
    <xf numFmtId="0" fontId="34" fillId="27" borderId="26" xfId="70" applyFont="1" applyFill="1" applyBorder="1" applyAlignment="1">
      <alignment horizontal="center" vertical="center" wrapText="1"/>
    </xf>
    <xf numFmtId="0" fontId="33" fillId="24" borderId="12" xfId="70" applyFont="1" applyFill="1" applyBorder="1" applyAlignment="1">
      <alignment horizontal="center" vertical="center"/>
    </xf>
    <xf numFmtId="0" fontId="35" fillId="0" borderId="14" xfId="72" applyFont="1" applyBorder="1" applyAlignment="1">
      <alignment vertical="center" wrapText="1"/>
    </xf>
    <xf numFmtId="165" fontId="33" fillId="26" borderId="13" xfId="55" applyFont="1" applyFill="1" applyBorder="1" applyAlignment="1" applyProtection="1">
      <alignment horizontal="center" vertical="center"/>
      <protection locked="0"/>
    </xf>
    <xf numFmtId="0" fontId="25" fillId="0" borderId="14" xfId="72" applyFont="1" applyBorder="1" applyAlignment="1">
      <alignment horizontal="left" vertical="center" wrapText="1"/>
    </xf>
    <xf numFmtId="165" fontId="34" fillId="27" borderId="17" xfId="55" applyFont="1" applyFill="1" applyBorder="1" applyAlignment="1" applyProtection="1">
      <alignment horizontal="center" vertical="center"/>
    </xf>
    <xf numFmtId="178" fontId="33" fillId="0" borderId="0" xfId="70" applyNumberFormat="1" applyFont="1" applyAlignment="1">
      <alignment vertical="center"/>
    </xf>
    <xf numFmtId="0" fontId="33" fillId="0" borderId="0" xfId="62" applyFont="1" applyProtection="1">
      <protection hidden="1"/>
    </xf>
    <xf numFmtId="0" fontId="33" fillId="0" borderId="0" xfId="62" applyFont="1"/>
    <xf numFmtId="0" fontId="33" fillId="25" borderId="24" xfId="62" applyFont="1" applyFill="1" applyBorder="1"/>
    <xf numFmtId="0" fontId="33" fillId="0" borderId="24" xfId="62" applyFont="1" applyBorder="1"/>
    <xf numFmtId="0" fontId="0" fillId="24" borderId="0" xfId="0" applyFill="1" applyProtection="1"/>
    <xf numFmtId="0" fontId="33" fillId="24" borderId="0" xfId="62" applyFont="1" applyFill="1" applyProtection="1"/>
    <xf numFmtId="0" fontId="34" fillId="24" borderId="40" xfId="62" applyFont="1" applyFill="1" applyBorder="1" applyAlignment="1" applyProtection="1">
      <alignment horizontal="center" vertical="center"/>
    </xf>
    <xf numFmtId="0" fontId="34" fillId="24" borderId="0" xfId="62" applyFont="1" applyFill="1" applyAlignment="1" applyProtection="1">
      <alignment horizontal="center" vertical="center"/>
    </xf>
    <xf numFmtId="0" fontId="33" fillId="24" borderId="0" xfId="62" applyFont="1" applyFill="1"/>
    <xf numFmtId="0" fontId="0" fillId="0" borderId="0" xfId="0" applyProtection="1"/>
    <xf numFmtId="0" fontId="34" fillId="25" borderId="20" xfId="62" applyFont="1" applyFill="1" applyBorder="1" applyAlignment="1" applyProtection="1">
      <alignment horizontal="center" vertical="center" wrapText="1"/>
    </xf>
    <xf numFmtId="0" fontId="34" fillId="25" borderId="21" xfId="62" applyFont="1" applyFill="1" applyBorder="1" applyAlignment="1" applyProtection="1">
      <alignment horizontal="center" vertical="center" wrapText="1"/>
    </xf>
    <xf numFmtId="0" fontId="34" fillId="34" borderId="40" xfId="62" applyFont="1" applyFill="1" applyBorder="1" applyAlignment="1" applyProtection="1">
      <alignment horizontal="center" vertical="center"/>
    </xf>
    <xf numFmtId="0" fontId="33" fillId="34" borderId="38" xfId="62" applyFont="1" applyFill="1" applyBorder="1" applyAlignment="1" applyProtection="1">
      <alignment horizontal="center" vertical="center" wrapText="1"/>
    </xf>
    <xf numFmtId="0" fontId="33" fillId="34" borderId="39" xfId="62" applyFont="1" applyFill="1" applyBorder="1" applyAlignment="1" applyProtection="1">
      <alignment horizontal="center" vertical="center" wrapText="1"/>
    </xf>
    <xf numFmtId="179" fontId="33" fillId="26" borderId="39" xfId="62" applyNumberFormat="1" applyFont="1" applyFill="1" applyBorder="1" applyAlignment="1" applyProtection="1">
      <alignment horizontal="center" vertical="center" wrapText="1"/>
      <protection locked="0"/>
    </xf>
    <xf numFmtId="179" fontId="33" fillId="34" borderId="39" xfId="62" applyNumberFormat="1" applyFont="1" applyFill="1" applyBorder="1" applyAlignment="1" applyProtection="1">
      <alignment horizontal="center" vertical="center" wrapText="1"/>
    </xf>
    <xf numFmtId="0" fontId="33" fillId="34" borderId="14" xfId="62" applyFont="1" applyFill="1" applyBorder="1" applyAlignment="1" applyProtection="1">
      <alignment horizontal="center" vertical="center"/>
    </xf>
    <xf numFmtId="0" fontId="33" fillId="34" borderId="16" xfId="62" applyFont="1" applyFill="1" applyBorder="1" applyAlignment="1" applyProtection="1">
      <alignment horizontal="center" vertical="center"/>
    </xf>
    <xf numFmtId="0" fontId="33" fillId="34" borderId="19" xfId="62" applyFont="1" applyFill="1" applyBorder="1" applyAlignment="1" applyProtection="1">
      <alignment horizontal="center" vertical="center" wrapText="1"/>
    </xf>
    <xf numFmtId="179" fontId="33" fillId="26" borderId="19" xfId="62" applyNumberFormat="1" applyFont="1" applyFill="1" applyBorder="1" applyAlignment="1" applyProtection="1">
      <alignment horizontal="center" vertical="center"/>
      <protection locked="0"/>
    </xf>
    <xf numFmtId="0" fontId="33" fillId="34" borderId="19" xfId="62" applyFont="1" applyFill="1" applyBorder="1" applyAlignment="1" applyProtection="1">
      <alignment horizontal="center" vertical="center"/>
    </xf>
    <xf numFmtId="179" fontId="33" fillId="34" borderId="19" xfId="62" applyNumberFormat="1" applyFont="1" applyFill="1" applyBorder="1" applyAlignment="1" applyProtection="1">
      <alignment horizontal="center" vertical="center" wrapText="1"/>
    </xf>
    <xf numFmtId="0" fontId="33" fillId="34" borderId="42" xfId="62" applyFont="1" applyFill="1" applyBorder="1" applyAlignment="1" applyProtection="1">
      <alignment horizontal="center" vertical="center"/>
    </xf>
    <xf numFmtId="0" fontId="33" fillId="0" borderId="0" xfId="62" applyFont="1" applyProtection="1"/>
    <xf numFmtId="0" fontId="33" fillId="0" borderId="40" xfId="62" applyFont="1" applyBorder="1" applyProtection="1">
      <protection hidden="1"/>
    </xf>
    <xf numFmtId="0" fontId="23" fillId="26" borderId="13" xfId="59" applyFont="1" applyFill="1" applyBorder="1" applyAlignment="1" applyProtection="1">
      <alignment horizontal="center" vertical="top" wrapText="1"/>
      <protection locked="0"/>
    </xf>
    <xf numFmtId="0" fontId="21" fillId="26" borderId="17" xfId="59" applyFont="1" applyFill="1" applyBorder="1" applyAlignment="1" applyProtection="1">
      <alignment horizontal="center"/>
      <protection locked="0"/>
    </xf>
    <xf numFmtId="0" fontId="23" fillId="24" borderId="11" xfId="59" applyFont="1" applyFill="1" applyBorder="1" applyAlignment="1">
      <alignment horizontal="left" vertical="center" wrapText="1"/>
    </xf>
    <xf numFmtId="0" fontId="21" fillId="24" borderId="11" xfId="59" applyFont="1" applyFill="1" applyBorder="1" applyAlignment="1">
      <alignment horizontal="center" vertical="center"/>
    </xf>
    <xf numFmtId="0" fontId="25" fillId="25" borderId="11" xfId="59" applyFont="1" applyFill="1" applyBorder="1" applyAlignment="1">
      <alignment horizontal="center" vertical="center"/>
    </xf>
    <xf numFmtId="165" fontId="21" fillId="24" borderId="13" xfId="1" applyFont="1" applyFill="1" applyBorder="1" applyAlignment="1" applyProtection="1">
      <alignment vertical="center"/>
    </xf>
    <xf numFmtId="169" fontId="21" fillId="0" borderId="13" xfId="55" applyNumberFormat="1" applyFont="1" applyBorder="1" applyAlignment="1" applyProtection="1">
      <alignment horizontal="center" vertical="center"/>
    </xf>
    <xf numFmtId="0" fontId="21" fillId="0" borderId="11" xfId="59" applyFont="1" applyBorder="1" applyAlignment="1">
      <alignment horizontal="center" vertical="center"/>
    </xf>
    <xf numFmtId="168" fontId="25" fillId="26" borderId="13" xfId="59" applyNumberFormat="1" applyFont="1" applyFill="1" applyBorder="1" applyAlignment="1" applyProtection="1">
      <alignment horizontal="center" vertical="center"/>
      <protection locked="0"/>
    </xf>
    <xf numFmtId="0" fontId="25" fillId="0" borderId="13" xfId="59" applyFont="1" applyBorder="1" applyAlignment="1">
      <alignment horizontal="center" vertical="center"/>
    </xf>
    <xf numFmtId="0" fontId="25" fillId="26" borderId="13" xfId="59" applyFont="1" applyFill="1" applyBorder="1" applyAlignment="1" applyProtection="1">
      <alignment horizontal="center" vertical="center"/>
      <protection locked="0"/>
    </xf>
    <xf numFmtId="0" fontId="21" fillId="26" borderId="13" xfId="59" applyFont="1" applyFill="1" applyBorder="1" applyAlignment="1" applyProtection="1">
      <alignment horizontal="center" vertical="center"/>
      <protection locked="0"/>
    </xf>
    <xf numFmtId="0" fontId="25" fillId="0" borderId="11" xfId="59" applyFont="1" applyBorder="1" applyAlignment="1">
      <alignment horizontal="center" vertical="center"/>
    </xf>
    <xf numFmtId="0" fontId="21" fillId="26" borderId="13" xfId="59" applyFont="1" applyFill="1" applyBorder="1" applyAlignment="1" applyProtection="1">
      <alignment horizontal="center" wrapText="1"/>
      <protection locked="0"/>
    </xf>
    <xf numFmtId="0" fontId="21" fillId="26" borderId="14" xfId="59" applyFont="1" applyFill="1" applyBorder="1" applyAlignment="1" applyProtection="1">
      <alignment horizontal="center" wrapText="1"/>
      <protection locked="0"/>
    </xf>
    <xf numFmtId="0" fontId="21" fillId="0" borderId="14" xfId="59" applyFont="1" applyBorder="1" applyAlignment="1">
      <alignment horizontal="center" vertical="center"/>
    </xf>
    <xf numFmtId="0" fontId="22" fillId="25" borderId="10" xfId="59" applyFont="1" applyFill="1" applyBorder="1" applyAlignment="1">
      <alignment horizontal="center" vertical="center"/>
    </xf>
    <xf numFmtId="0" fontId="23" fillId="24" borderId="11" xfId="59" applyFont="1" applyFill="1" applyBorder="1" applyAlignment="1">
      <alignment horizontal="center" vertical="center" wrapText="1"/>
    </xf>
    <xf numFmtId="0" fontId="21" fillId="25" borderId="14" xfId="73" applyFont="1" applyFill="1" applyBorder="1" applyAlignment="1">
      <alignment horizontal="center" vertical="center"/>
    </xf>
    <xf numFmtId="0" fontId="25" fillId="32" borderId="10" xfId="73" applyFont="1" applyFill="1" applyBorder="1" applyAlignment="1">
      <alignment horizontal="center" vertical="center"/>
    </xf>
    <xf numFmtId="0" fontId="21" fillId="25" borderId="13" xfId="73" applyFont="1" applyFill="1" applyBorder="1" applyAlignment="1">
      <alignment horizontal="center" vertical="center"/>
    </xf>
    <xf numFmtId="0" fontId="25" fillId="25" borderId="12" xfId="73" applyFont="1" applyFill="1" applyBorder="1" applyAlignment="1">
      <alignment horizontal="left" vertical="center"/>
    </xf>
    <xf numFmtId="0" fontId="21" fillId="25" borderId="17" xfId="73" applyFont="1" applyFill="1" applyBorder="1" applyAlignment="1">
      <alignment horizontal="center" vertical="center" wrapText="1"/>
    </xf>
    <xf numFmtId="0" fontId="21" fillId="24" borderId="12" xfId="73" applyFont="1" applyFill="1" applyBorder="1" applyAlignment="1">
      <alignment horizontal="left" vertical="center"/>
    </xf>
    <xf numFmtId="0" fontId="25" fillId="32" borderId="16" xfId="73" applyFont="1" applyFill="1" applyBorder="1" applyAlignment="1">
      <alignment horizontal="left" vertical="center"/>
    </xf>
    <xf numFmtId="0" fontId="23" fillId="24" borderId="30" xfId="73" applyFont="1" applyFill="1" applyBorder="1" applyAlignment="1">
      <alignment horizontal="center" vertical="center"/>
    </xf>
    <xf numFmtId="0" fontId="25" fillId="25" borderId="10" xfId="73" applyFont="1" applyFill="1" applyBorder="1" applyAlignment="1">
      <alignment horizontal="center" vertical="center"/>
    </xf>
    <xf numFmtId="0" fontId="25" fillId="24" borderId="12" xfId="73" applyFont="1" applyFill="1" applyBorder="1" applyAlignment="1">
      <alignment horizontal="left" vertical="center"/>
    </xf>
    <xf numFmtId="0" fontId="25" fillId="31" borderId="12" xfId="73" applyFont="1" applyFill="1" applyBorder="1" applyAlignment="1">
      <alignment horizontal="left" vertical="center"/>
    </xf>
    <xf numFmtId="0" fontId="25" fillId="31" borderId="16" xfId="73" applyFont="1" applyFill="1" applyBorder="1" applyAlignment="1">
      <alignment horizontal="left" vertical="center"/>
    </xf>
    <xf numFmtId="0" fontId="25" fillId="25" borderId="11" xfId="73" applyFont="1" applyFill="1" applyBorder="1" applyAlignment="1">
      <alignment horizontal="center" vertical="center"/>
    </xf>
    <xf numFmtId="0" fontId="25" fillId="24" borderId="24" xfId="73" applyFont="1" applyFill="1" applyBorder="1" applyAlignment="1">
      <alignment horizontal="center" vertical="center"/>
    </xf>
    <xf numFmtId="0" fontId="25" fillId="30" borderId="33" xfId="73" applyFont="1" applyFill="1" applyBorder="1" applyAlignment="1">
      <alignment horizontal="left" vertical="center" wrapText="1"/>
    </xf>
    <xf numFmtId="0" fontId="21" fillId="25" borderId="13" xfId="59" applyFont="1" applyFill="1" applyBorder="1" applyAlignment="1">
      <alignment horizontal="center" vertical="center"/>
    </xf>
    <xf numFmtId="0" fontId="25" fillId="25" borderId="16" xfId="73" applyFont="1" applyFill="1" applyBorder="1" applyAlignment="1">
      <alignment horizontal="left" vertical="center"/>
    </xf>
    <xf numFmtId="0" fontId="25" fillId="27" borderId="33" xfId="73" applyFont="1" applyFill="1" applyBorder="1" applyAlignment="1">
      <alignment horizontal="left" vertical="center" wrapText="1"/>
    </xf>
    <xf numFmtId="0" fontId="23" fillId="24" borderId="36" xfId="73" applyFont="1" applyFill="1" applyBorder="1" applyAlignment="1">
      <alignment horizontal="center" vertical="center"/>
    </xf>
    <xf numFmtId="0" fontId="25" fillId="29" borderId="11" xfId="73" applyFont="1" applyFill="1" applyBorder="1" applyAlignment="1">
      <alignment horizontal="center" vertical="center"/>
    </xf>
    <xf numFmtId="0" fontId="21" fillId="25" borderId="22" xfId="73" applyFont="1" applyFill="1" applyBorder="1" applyAlignment="1">
      <alignment horizontal="center" vertical="center"/>
    </xf>
    <xf numFmtId="172" fontId="21" fillId="26" borderId="14" xfId="73" applyNumberFormat="1" applyFont="1" applyFill="1" applyBorder="1" applyAlignment="1" applyProtection="1">
      <alignment horizontal="center" vertical="center"/>
      <protection locked="0"/>
    </xf>
    <xf numFmtId="0" fontId="25" fillId="25" borderId="28" xfId="73" applyFont="1" applyFill="1" applyBorder="1" applyAlignment="1">
      <alignment horizontal="center" vertical="center"/>
    </xf>
    <xf numFmtId="0" fontId="25" fillId="29" borderId="28" xfId="73" applyFont="1" applyFill="1" applyBorder="1" applyAlignment="1">
      <alignment horizontal="center" vertical="center"/>
    </xf>
    <xf numFmtId="171" fontId="25" fillId="0" borderId="14" xfId="73" applyNumberFormat="1" applyFont="1" applyBorder="1" applyAlignment="1">
      <alignment horizontal="center" vertical="center"/>
    </xf>
    <xf numFmtId="171" fontId="25" fillId="26" borderId="14" xfId="73" applyNumberFormat="1" applyFont="1" applyFill="1" applyBorder="1" applyAlignment="1" applyProtection="1">
      <alignment horizontal="center" vertical="center"/>
      <protection locked="0"/>
    </xf>
    <xf numFmtId="171" fontId="21" fillId="26" borderId="14" xfId="73" applyNumberFormat="1" applyFont="1" applyFill="1" applyBorder="1" applyAlignment="1" applyProtection="1">
      <alignment horizontal="center" vertical="center"/>
      <protection locked="0"/>
    </xf>
    <xf numFmtId="0" fontId="25" fillId="25" borderId="11" xfId="73" applyFont="1" applyFill="1" applyBorder="1" applyAlignment="1">
      <alignment horizontal="center" vertical="center" wrapText="1"/>
    </xf>
    <xf numFmtId="0" fontId="23" fillId="0" borderId="24" xfId="73" applyFont="1" applyBorder="1" applyAlignment="1">
      <alignment horizontal="center" vertical="center"/>
    </xf>
    <xf numFmtId="171" fontId="21" fillId="29" borderId="14" xfId="73" applyNumberFormat="1" applyFont="1" applyFill="1" applyBorder="1" applyAlignment="1">
      <alignment horizontal="center" vertical="center"/>
    </xf>
    <xf numFmtId="171" fontId="21" fillId="24" borderId="14" xfId="73" applyNumberFormat="1" applyFont="1" applyFill="1" applyBorder="1" applyAlignment="1">
      <alignment horizontal="center" vertical="center"/>
    </xf>
    <xf numFmtId="171" fontId="25" fillId="25" borderId="19" xfId="73" applyNumberFormat="1" applyFont="1" applyFill="1" applyBorder="1" applyAlignment="1">
      <alignment horizontal="center" vertical="center"/>
    </xf>
    <xf numFmtId="0" fontId="21" fillId="0" borderId="16" xfId="73" applyFont="1" applyBorder="1" applyAlignment="1">
      <alignment horizontal="left" vertical="center"/>
    </xf>
    <xf numFmtId="0" fontId="26" fillId="25" borderId="20" xfId="73" applyFont="1" applyFill="1" applyBorder="1" applyAlignment="1">
      <alignment horizontal="center" vertical="center" wrapText="1"/>
    </xf>
    <xf numFmtId="0" fontId="25" fillId="25" borderId="21" xfId="73" applyFont="1" applyFill="1" applyBorder="1" applyAlignment="1">
      <alignment horizontal="center" vertical="center" wrapText="1"/>
    </xf>
    <xf numFmtId="0" fontId="25" fillId="25" borderId="22" xfId="73" applyFont="1" applyFill="1" applyBorder="1" applyAlignment="1">
      <alignment horizontal="center" vertical="center" wrapText="1"/>
    </xf>
    <xf numFmtId="0" fontId="27" fillId="25" borderId="14" xfId="73" applyFont="1" applyFill="1" applyBorder="1" applyAlignment="1">
      <alignment horizontal="center" vertical="center" wrapText="1"/>
    </xf>
    <xf numFmtId="0" fontId="21" fillId="0" borderId="19" xfId="59" applyFont="1" applyBorder="1" applyAlignment="1">
      <alignment horizontal="center" vertical="center"/>
    </xf>
    <xf numFmtId="0" fontId="21" fillId="0" borderId="12" xfId="73" applyFont="1" applyBorder="1" applyAlignment="1">
      <alignment horizontal="left" vertical="center"/>
    </xf>
    <xf numFmtId="0" fontId="25" fillId="25" borderId="14" xfId="73" applyFont="1" applyFill="1" applyBorder="1" applyAlignment="1">
      <alignment horizontal="center" vertical="center"/>
    </xf>
    <xf numFmtId="0" fontId="22" fillId="25" borderId="18" xfId="73" applyFont="1" applyFill="1" applyBorder="1" applyAlignment="1">
      <alignment horizontal="center" vertical="center"/>
    </xf>
    <xf numFmtId="175" fontId="32" fillId="27" borderId="18" xfId="0" applyNumberFormat="1" applyFont="1" applyFill="1" applyBorder="1" applyAlignment="1">
      <alignment horizontal="center" vertical="center" wrapText="1"/>
    </xf>
    <xf numFmtId="0" fontId="34" fillId="27" borderId="18" xfId="70" applyFont="1" applyFill="1" applyBorder="1" applyAlignment="1">
      <alignment horizontal="center" vertical="center" wrapText="1"/>
    </xf>
    <xf numFmtId="0" fontId="34" fillId="27" borderId="16" xfId="70" applyFont="1" applyFill="1" applyBorder="1" applyAlignment="1">
      <alignment horizontal="left" vertical="center"/>
    </xf>
    <xf numFmtId="179" fontId="33" fillId="34" borderId="26" xfId="62" applyNumberFormat="1" applyFont="1" applyFill="1" applyBorder="1" applyAlignment="1" applyProtection="1">
      <alignment horizontal="center" vertical="center" wrapText="1"/>
    </xf>
    <xf numFmtId="179" fontId="33" fillId="34" borderId="17" xfId="62" applyNumberFormat="1" applyFont="1" applyFill="1" applyBorder="1" applyAlignment="1" applyProtection="1">
      <alignment horizontal="center" vertical="center"/>
    </xf>
    <xf numFmtId="0" fontId="34" fillId="25" borderId="36" xfId="62" applyFont="1" applyFill="1" applyBorder="1" applyAlignment="1">
      <alignment horizontal="center" vertical="center"/>
    </xf>
    <xf numFmtId="0" fontId="34" fillId="25" borderId="18" xfId="62" applyFont="1" applyFill="1" applyBorder="1" applyAlignment="1" applyProtection="1">
      <alignment horizontal="center" vertical="center"/>
    </xf>
    <xf numFmtId="0" fontId="34" fillId="25" borderId="41" xfId="62" applyFont="1" applyFill="1" applyBorder="1" applyAlignment="1" applyProtection="1">
      <alignment horizontal="center"/>
    </xf>
    <xf numFmtId="0" fontId="33" fillId="0" borderId="28" xfId="62" applyFont="1" applyBorder="1" applyAlignment="1" applyProtection="1">
      <alignment horizontal="left" vertical="center" wrapText="1"/>
    </xf>
    <xf numFmtId="0" fontId="34" fillId="25" borderId="22" xfId="62" applyFont="1" applyFill="1" applyBorder="1" applyAlignment="1" applyProtection="1">
      <alignment horizontal="center" vertical="center" wrapText="1"/>
    </xf>
  </cellXfs>
  <cellStyles count="116">
    <cellStyle name="20% - Ênfase1 2 2" xfId="2" xr:uid="{00000000-0005-0000-0000-000006000000}"/>
    <cellStyle name="20% - Ênfase1 3 2" xfId="3" xr:uid="{00000000-0005-0000-0000-000007000000}"/>
    <cellStyle name="20% - Ênfase2 2 2" xfId="4" xr:uid="{00000000-0005-0000-0000-000008000000}"/>
    <cellStyle name="20% - Ênfase2 3 2" xfId="5" xr:uid="{00000000-0005-0000-0000-000009000000}"/>
    <cellStyle name="20% - Ênfase3 2 2" xfId="6" xr:uid="{00000000-0005-0000-0000-00000A000000}"/>
    <cellStyle name="20% - Ênfase3 3 2" xfId="7" xr:uid="{00000000-0005-0000-0000-00000B000000}"/>
    <cellStyle name="20% - Ênfase4 2 2" xfId="8" xr:uid="{00000000-0005-0000-0000-00000C000000}"/>
    <cellStyle name="20% - Ênfase4 3 2" xfId="9" xr:uid="{00000000-0005-0000-0000-00000D000000}"/>
    <cellStyle name="20% - Ênfase5 2 2" xfId="10" xr:uid="{00000000-0005-0000-0000-00000E000000}"/>
    <cellStyle name="20% - Ênfase5 3 2" xfId="11" xr:uid="{00000000-0005-0000-0000-00000F000000}"/>
    <cellStyle name="20% - Ênfase6 2 2" xfId="12" xr:uid="{00000000-0005-0000-0000-000010000000}"/>
    <cellStyle name="20% - Ênfase6 3 2" xfId="13" xr:uid="{00000000-0005-0000-0000-000011000000}"/>
    <cellStyle name="40% - Ênfase1 2 2" xfId="14" xr:uid="{00000000-0005-0000-0000-000012000000}"/>
    <cellStyle name="40% - Ênfase1 3 2" xfId="15" xr:uid="{00000000-0005-0000-0000-000013000000}"/>
    <cellStyle name="40% - Ênfase2 2 2" xfId="16" xr:uid="{00000000-0005-0000-0000-000014000000}"/>
    <cellStyle name="40% - Ênfase2 3 2" xfId="17" xr:uid="{00000000-0005-0000-0000-000015000000}"/>
    <cellStyle name="40% - Ênfase3 2 2" xfId="18" xr:uid="{00000000-0005-0000-0000-000016000000}"/>
    <cellStyle name="40% - Ênfase3 3 2" xfId="19" xr:uid="{00000000-0005-0000-0000-000017000000}"/>
    <cellStyle name="40% - Ênfase4 2 2" xfId="20" xr:uid="{00000000-0005-0000-0000-000018000000}"/>
    <cellStyle name="40% - Ênfase4 3 2" xfId="21" xr:uid="{00000000-0005-0000-0000-000019000000}"/>
    <cellStyle name="40% - Ênfase5 2 2" xfId="22" xr:uid="{00000000-0005-0000-0000-00001A000000}"/>
    <cellStyle name="40% - Ênfase5 3 2" xfId="23" xr:uid="{00000000-0005-0000-0000-00001B000000}"/>
    <cellStyle name="40% - Ênfase6 2 2" xfId="24" xr:uid="{00000000-0005-0000-0000-00001C000000}"/>
    <cellStyle name="40% - Ênfase6 3 2" xfId="25" xr:uid="{00000000-0005-0000-0000-00001D000000}"/>
    <cellStyle name="60% - Ênfase1 2 2" xfId="26" xr:uid="{00000000-0005-0000-0000-00001E000000}"/>
    <cellStyle name="60% - Ênfase1 3 2" xfId="27" xr:uid="{00000000-0005-0000-0000-00001F000000}"/>
    <cellStyle name="60% - Ênfase2 2 2" xfId="28" xr:uid="{00000000-0005-0000-0000-000020000000}"/>
    <cellStyle name="60% - Ênfase2 3 2" xfId="29" xr:uid="{00000000-0005-0000-0000-000021000000}"/>
    <cellStyle name="60% - Ênfase3 2 2" xfId="30" xr:uid="{00000000-0005-0000-0000-000022000000}"/>
    <cellStyle name="60% - Ênfase3 3 2" xfId="31" xr:uid="{00000000-0005-0000-0000-000023000000}"/>
    <cellStyle name="60% - Ênfase4 2 2" xfId="32" xr:uid="{00000000-0005-0000-0000-000024000000}"/>
    <cellStyle name="60% - Ênfase4 3 2" xfId="33" xr:uid="{00000000-0005-0000-0000-000025000000}"/>
    <cellStyle name="60% - Ênfase5 2 2" xfId="34" xr:uid="{00000000-0005-0000-0000-000026000000}"/>
    <cellStyle name="60% - Ênfase5 3 2" xfId="35" xr:uid="{00000000-0005-0000-0000-000027000000}"/>
    <cellStyle name="60% - Ênfase6 2 2" xfId="36" xr:uid="{00000000-0005-0000-0000-000028000000}"/>
    <cellStyle name="60% - Ênfase6 3 2" xfId="37" xr:uid="{00000000-0005-0000-0000-000029000000}"/>
    <cellStyle name="Bom 2 2" xfId="38" xr:uid="{00000000-0005-0000-0000-00002A000000}"/>
    <cellStyle name="Bom 3 2" xfId="39" xr:uid="{00000000-0005-0000-0000-00002B000000}"/>
    <cellStyle name="Cálculo 2 2" xfId="41" xr:uid="{00000000-0005-0000-0000-00002D000000}"/>
    <cellStyle name="Cálculo 3 2" xfId="42" xr:uid="{00000000-0005-0000-0000-00002E000000}"/>
    <cellStyle name="Cancel" xfId="40" xr:uid="{00000000-0005-0000-0000-00002C000000}"/>
    <cellStyle name="Célula de Verificação 2 2" xfId="43" xr:uid="{00000000-0005-0000-0000-00002F000000}"/>
    <cellStyle name="Célula de Verificação 3 2" xfId="44" xr:uid="{00000000-0005-0000-0000-000030000000}"/>
    <cellStyle name="Célula Vinculada 2 2" xfId="45" xr:uid="{00000000-0005-0000-0000-000031000000}"/>
    <cellStyle name="Célula Vinculada 3 2" xfId="46" xr:uid="{00000000-0005-0000-0000-000032000000}"/>
    <cellStyle name="Ênfase1 2 2" xfId="104" xr:uid="{00000000-0005-0000-0000-00006C000000}"/>
    <cellStyle name="Ênfase1 3 2" xfId="105" xr:uid="{00000000-0005-0000-0000-00006D000000}"/>
    <cellStyle name="Ênfase2 2 2" xfId="106" xr:uid="{00000000-0005-0000-0000-00006E000000}"/>
    <cellStyle name="Ênfase2 3 2" xfId="107" xr:uid="{00000000-0005-0000-0000-00006F000000}"/>
    <cellStyle name="Ênfase3 2 2" xfId="108" xr:uid="{00000000-0005-0000-0000-000070000000}"/>
    <cellStyle name="Ênfase3 3 2" xfId="109" xr:uid="{00000000-0005-0000-0000-000071000000}"/>
    <cellStyle name="Ênfase4 2 2" xfId="110" xr:uid="{00000000-0005-0000-0000-000072000000}"/>
    <cellStyle name="Ênfase4 3 2" xfId="111" xr:uid="{00000000-0005-0000-0000-000073000000}"/>
    <cellStyle name="Ênfase5 2 2" xfId="112" xr:uid="{00000000-0005-0000-0000-000074000000}"/>
    <cellStyle name="Ênfase5 3 2" xfId="113" xr:uid="{00000000-0005-0000-0000-000075000000}"/>
    <cellStyle name="Ênfase6 2 2" xfId="114" xr:uid="{00000000-0005-0000-0000-000076000000}"/>
    <cellStyle name="Ênfase6 3 2" xfId="115" xr:uid="{00000000-0005-0000-0000-000077000000}"/>
    <cellStyle name="Entrada 2 2" xfId="47" xr:uid="{00000000-0005-0000-0000-000033000000}"/>
    <cellStyle name="Entrada 3 2" xfId="48" xr:uid="{00000000-0005-0000-0000-000034000000}"/>
    <cellStyle name="Incorreto 2 2" xfId="49" xr:uid="{00000000-0005-0000-0000-000035000000}"/>
    <cellStyle name="Incorreto 3 2" xfId="50" xr:uid="{00000000-0005-0000-0000-000036000000}"/>
    <cellStyle name="Moeda" xfId="1" builtinId="4"/>
    <cellStyle name="Moeda 2" xfId="51" xr:uid="{00000000-0005-0000-0000-000037000000}"/>
    <cellStyle name="Moeda 3" xfId="52" xr:uid="{00000000-0005-0000-0000-000038000000}"/>
    <cellStyle name="Moeda 3 2" xfId="53" xr:uid="{00000000-0005-0000-0000-000039000000}"/>
    <cellStyle name="Moeda 4" xfId="54" xr:uid="{00000000-0005-0000-0000-00003A000000}"/>
    <cellStyle name="Moeda 5" xfId="55" xr:uid="{00000000-0005-0000-0000-00003B000000}"/>
    <cellStyle name="Neutra 2 2" xfId="56" xr:uid="{00000000-0005-0000-0000-00003C000000}"/>
    <cellStyle name="Neutra 3 2" xfId="57" xr:uid="{00000000-0005-0000-0000-00003D000000}"/>
    <cellStyle name="Normal" xfId="0" builtinId="0"/>
    <cellStyle name="Normal 10" xfId="58" xr:uid="{00000000-0005-0000-0000-00003E000000}"/>
    <cellStyle name="Normal 2" xfId="59" xr:uid="{00000000-0005-0000-0000-00003F000000}"/>
    <cellStyle name="Normal 2 2" xfId="60" xr:uid="{00000000-0005-0000-0000-000040000000}"/>
    <cellStyle name="Normal 2 3" xfId="61" xr:uid="{00000000-0005-0000-0000-000041000000}"/>
    <cellStyle name="Normal 2 4" xfId="62" xr:uid="{00000000-0005-0000-0000-000042000000}"/>
    <cellStyle name="Normal 3" xfId="63" xr:uid="{00000000-0005-0000-0000-000043000000}"/>
    <cellStyle name="Normal 3 2" xfId="64" xr:uid="{00000000-0005-0000-0000-000044000000}"/>
    <cellStyle name="Normal 3 3" xfId="65" xr:uid="{00000000-0005-0000-0000-000045000000}"/>
    <cellStyle name="Normal 3 4" xfId="66" xr:uid="{00000000-0005-0000-0000-000046000000}"/>
    <cellStyle name="Normal 4" xfId="67" xr:uid="{00000000-0005-0000-0000-000047000000}"/>
    <cellStyle name="Normal 5" xfId="68" xr:uid="{00000000-0005-0000-0000-000048000000}"/>
    <cellStyle name="Normal 6" xfId="69" xr:uid="{00000000-0005-0000-0000-000049000000}"/>
    <cellStyle name="Normal 6 2" xfId="70" xr:uid="{00000000-0005-0000-0000-00004A000000}"/>
    <cellStyle name="Normal 7" xfId="71" xr:uid="{00000000-0005-0000-0000-00004B000000}"/>
    <cellStyle name="Normal 8" xfId="72" xr:uid="{00000000-0005-0000-0000-00004C000000}"/>
    <cellStyle name="Normal 9" xfId="73" xr:uid="{00000000-0005-0000-0000-00004D000000}"/>
    <cellStyle name="Nota 2 2" xfId="74" xr:uid="{00000000-0005-0000-0000-00004E000000}"/>
    <cellStyle name="Nota 3 2" xfId="75" xr:uid="{00000000-0005-0000-0000-00004F000000}"/>
    <cellStyle name="Porcentagem 2" xfId="76" xr:uid="{00000000-0005-0000-0000-000050000000}"/>
    <cellStyle name="Porcentagem 3" xfId="77" xr:uid="{00000000-0005-0000-0000-000051000000}"/>
    <cellStyle name="Porcentagem 3 2" xfId="78" xr:uid="{00000000-0005-0000-0000-000052000000}"/>
    <cellStyle name="Porcentagem 4" xfId="79" xr:uid="{00000000-0005-0000-0000-000053000000}"/>
    <cellStyle name="Porcentagem 5" xfId="80" xr:uid="{00000000-0005-0000-0000-000054000000}"/>
    <cellStyle name="Porcentagem 5 2" xfId="81" xr:uid="{00000000-0005-0000-0000-000055000000}"/>
    <cellStyle name="Saída 2 2" xfId="82" xr:uid="{00000000-0005-0000-0000-000056000000}"/>
    <cellStyle name="Saída 3 2" xfId="83" xr:uid="{00000000-0005-0000-0000-000057000000}"/>
    <cellStyle name="Separador de milhares 10 2" xfId="84" xr:uid="{00000000-0005-0000-0000-000058000000}"/>
    <cellStyle name="Separador de milhares 2" xfId="85" xr:uid="{00000000-0005-0000-0000-000059000000}"/>
    <cellStyle name="Separador de milhares 2 2" xfId="86" xr:uid="{00000000-0005-0000-0000-00005A000000}"/>
    <cellStyle name="Separador de milhares 3" xfId="87" xr:uid="{00000000-0005-0000-0000-00005B000000}"/>
    <cellStyle name="Texto de Aviso 2 2" xfId="88" xr:uid="{00000000-0005-0000-0000-00005C000000}"/>
    <cellStyle name="Texto de Aviso 3 2" xfId="89" xr:uid="{00000000-0005-0000-0000-00005D000000}"/>
    <cellStyle name="Texto Explicativo 2 2" xfId="90" xr:uid="{00000000-0005-0000-0000-00005E000000}"/>
    <cellStyle name="Texto Explicativo 3 2" xfId="91" xr:uid="{00000000-0005-0000-0000-00005F000000}"/>
    <cellStyle name="Título 1 2 2" xfId="94" xr:uid="{00000000-0005-0000-0000-000062000000}"/>
    <cellStyle name="Título 1 3 2" xfId="95" xr:uid="{00000000-0005-0000-0000-000063000000}"/>
    <cellStyle name="Título 2 2 2" xfId="96" xr:uid="{00000000-0005-0000-0000-000064000000}"/>
    <cellStyle name="Título 2 3 2" xfId="97" xr:uid="{00000000-0005-0000-0000-000065000000}"/>
    <cellStyle name="Título 3 2 2" xfId="98" xr:uid="{00000000-0005-0000-0000-000066000000}"/>
    <cellStyle name="Título 3 3 2" xfId="99" xr:uid="{00000000-0005-0000-0000-000067000000}"/>
    <cellStyle name="Título 4 2 2" xfId="100" xr:uid="{00000000-0005-0000-0000-000068000000}"/>
    <cellStyle name="Título 4 3 2" xfId="101" xr:uid="{00000000-0005-0000-0000-000069000000}"/>
    <cellStyle name="Título 5 2" xfId="102" xr:uid="{00000000-0005-0000-0000-00006A000000}"/>
    <cellStyle name="Título 6 2" xfId="103" xr:uid="{00000000-0005-0000-0000-00006B000000}"/>
    <cellStyle name="Total 2 2" xfId="92" xr:uid="{00000000-0005-0000-0000-000060000000}"/>
    <cellStyle name="Total 3 2" xfId="93" xr:uid="{00000000-0005-0000-0000-00006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D7E4BD"/>
      <rgbColor rgb="FF800000"/>
      <rgbColor rgb="FF008000"/>
      <rgbColor rgb="FF000080"/>
      <rgbColor rgb="FFED7D31"/>
      <rgbColor rgb="FF800080"/>
      <rgbColor rgb="FF008080"/>
      <rgbColor rgb="FFC0C0C0"/>
      <rgbColor rgb="FF808080"/>
      <rgbColor rgb="FFA6A6A6"/>
      <rgbColor rgb="FFDDDDD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AC090"/>
      <rgbColor rgb="FFD9D9D9"/>
      <rgbColor rgb="FF800080"/>
      <rgbColor rgb="FF800000"/>
      <rgbColor rgb="FF008080"/>
      <rgbColor rgb="FF0000FF"/>
      <rgbColor rgb="FFB9CDE5"/>
      <rgbColor rgb="FFF2F2F2"/>
      <rgbColor rgb="FFCCFFCC"/>
      <rgbColor rgb="FFFFFF99"/>
      <rgbColor rgb="FF99CCFF"/>
      <rgbColor rgb="FFFF99CC"/>
      <rgbColor rgb="FFCC99FF"/>
      <rgbColor rgb="FFFFCC99"/>
      <rgbColor rgb="FFBFBFBF"/>
      <rgbColor rgb="FF33CCCC"/>
      <rgbColor rgb="FFB2B2B2"/>
      <rgbColor rgb="FFFFCC00"/>
      <rgbColor rgb="FFFF9900"/>
      <rgbColor rgb="FFFF6600"/>
      <rgbColor rgb="FF558ED5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-%20CPL/04%20-%20LICITA&#199;&#213;ES/2024/PE%2090003.2024%20-%20Motofrete/01%20EDITAIS/Users/priscila.rodrigues/Downloads/ANEXO%20II%20-%20Modelo%20de%20Proposta%20Comercial%20-%20Ar%20Condicionado%20(11.07)%20Valmon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e Uniformes"/>
      <sheetName val="RESUMO"/>
      <sheetName val="ITEM 1 - Mec Refrigeração"/>
      <sheetName val="VA e VT"/>
      <sheetName val="ITEM 2 - materiais, equipamento"/>
      <sheetName val="ITEM 3 - Tratamento Químico"/>
    </sheetNames>
    <sheetDataSet>
      <sheetData sheetId="0"/>
      <sheetData sheetId="1">
        <row r="21">
          <cell r="C21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64"/>
  <sheetViews>
    <sheetView showGridLines="0" tabSelected="1" topLeftCell="A31" zoomScale="80" zoomScaleNormal="80" workbookViewId="0">
      <selection activeCell="B42" sqref="B42:H42"/>
    </sheetView>
  </sheetViews>
  <sheetFormatPr defaultColWidth="9.140625" defaultRowHeight="15"/>
  <cols>
    <col min="1" max="1" width="1.42578125" style="1" customWidth="1"/>
    <col min="2" max="2" width="74.85546875" style="2" customWidth="1"/>
    <col min="3" max="3" width="13.85546875" style="2" customWidth="1"/>
    <col min="4" max="4" width="14.5703125" style="2" customWidth="1"/>
    <col min="5" max="6" width="17.85546875" style="2" customWidth="1"/>
    <col min="7" max="7" width="13.85546875" style="2" customWidth="1"/>
    <col min="8" max="8" width="14.42578125" style="1" customWidth="1"/>
    <col min="9" max="9" width="9" style="1" customWidth="1"/>
    <col min="10" max="10" width="17" style="1" customWidth="1"/>
    <col min="11" max="13" width="10" style="1" customWidth="1"/>
    <col min="14" max="14" width="11" style="1" customWidth="1"/>
    <col min="15" max="81" width="9.140625" style="1"/>
    <col min="82" max="1024" width="9.140625" style="2"/>
  </cols>
  <sheetData>
    <row r="1" spans="2:8" ht="7.5" customHeight="1"/>
    <row r="2" spans="2:8" ht="16.5">
      <c r="B2" s="194" t="s">
        <v>219</v>
      </c>
      <c r="C2" s="194"/>
      <c r="D2" s="194"/>
      <c r="E2" s="194"/>
      <c r="F2" s="194"/>
      <c r="G2" s="194"/>
      <c r="H2" s="194"/>
    </row>
    <row r="3" spans="2:8" ht="20.25" customHeight="1">
      <c r="B3" s="195" t="s">
        <v>0</v>
      </c>
      <c r="C3" s="195"/>
      <c r="D3" s="195"/>
      <c r="E3" s="195"/>
      <c r="F3" s="195"/>
      <c r="G3" s="195"/>
      <c r="H3" s="195"/>
    </row>
    <row r="4" spans="2:8" ht="15" customHeight="1">
      <c r="B4" s="182" t="s">
        <v>1</v>
      </c>
      <c r="C4" s="182"/>
      <c r="D4" s="182"/>
      <c r="E4" s="182"/>
      <c r="F4" s="182"/>
      <c r="G4" s="182"/>
      <c r="H4" s="182"/>
    </row>
    <row r="5" spans="2:8" ht="15" customHeight="1">
      <c r="B5" s="3" t="s">
        <v>2</v>
      </c>
      <c r="C5" s="191"/>
      <c r="D5" s="191"/>
      <c r="E5" s="191"/>
      <c r="F5" s="191"/>
      <c r="G5" s="191"/>
      <c r="H5" s="191"/>
    </row>
    <row r="6" spans="2:8" ht="15" customHeight="1">
      <c r="B6" s="3" t="s">
        <v>3</v>
      </c>
      <c r="C6" s="191"/>
      <c r="D6" s="191"/>
      <c r="E6" s="191"/>
      <c r="F6" s="191"/>
      <c r="G6" s="191"/>
      <c r="H6" s="191"/>
    </row>
    <row r="7" spans="2:8" ht="15" customHeight="1">
      <c r="B7" s="3" t="s">
        <v>4</v>
      </c>
      <c r="C7" s="191"/>
      <c r="D7" s="191"/>
      <c r="E7" s="191"/>
      <c r="F7" s="191"/>
      <c r="G7" s="191"/>
      <c r="H7" s="191"/>
    </row>
    <row r="8" spans="2:8" ht="15" customHeight="1">
      <c r="B8" s="3" t="s">
        <v>5</v>
      </c>
      <c r="C8" s="192"/>
      <c r="D8" s="192"/>
      <c r="E8" s="193" t="s">
        <v>6</v>
      </c>
      <c r="F8" s="193"/>
      <c r="G8" s="189"/>
      <c r="H8" s="189"/>
    </row>
    <row r="9" spans="2:8" ht="15" customHeight="1">
      <c r="B9" s="3" t="s">
        <v>7</v>
      </c>
      <c r="C9" s="191"/>
      <c r="D9" s="191"/>
      <c r="E9" s="191"/>
      <c r="F9" s="191"/>
      <c r="G9" s="191"/>
      <c r="H9" s="191"/>
    </row>
    <row r="10" spans="2:8" ht="15" customHeight="1">
      <c r="B10" s="3" t="s">
        <v>8</v>
      </c>
      <c r="C10" s="191"/>
      <c r="D10" s="191"/>
      <c r="E10" s="191"/>
      <c r="F10" s="191"/>
      <c r="G10" s="191"/>
      <c r="H10" s="191"/>
    </row>
    <row r="11" spans="2:8" ht="15" customHeight="1">
      <c r="B11" s="3" t="s">
        <v>9</v>
      </c>
      <c r="C11" s="191"/>
      <c r="D11" s="191"/>
      <c r="E11" s="191"/>
      <c r="F11" s="191"/>
      <c r="G11" s="191"/>
      <c r="H11" s="191"/>
    </row>
    <row r="12" spans="2:8" ht="15" customHeight="1">
      <c r="B12" s="3" t="s">
        <v>10</v>
      </c>
      <c r="C12" s="191"/>
      <c r="D12" s="191"/>
      <c r="E12" s="191"/>
      <c r="F12" s="191"/>
      <c r="G12" s="191"/>
      <c r="H12" s="191"/>
    </row>
    <row r="13" spans="2:8" ht="15" customHeight="1">
      <c r="B13" s="3" t="s">
        <v>11</v>
      </c>
      <c r="C13" s="191"/>
      <c r="D13" s="191"/>
      <c r="E13" s="191"/>
      <c r="F13" s="191"/>
      <c r="G13" s="191"/>
      <c r="H13" s="191"/>
    </row>
    <row r="14" spans="2:8" ht="9" customHeight="1">
      <c r="B14" s="190"/>
      <c r="C14" s="190"/>
      <c r="D14" s="190"/>
      <c r="E14" s="190"/>
      <c r="F14" s="190"/>
      <c r="G14" s="190"/>
      <c r="H14" s="190"/>
    </row>
    <row r="15" spans="2:8" ht="15" customHeight="1">
      <c r="B15" s="182" t="s">
        <v>12</v>
      </c>
      <c r="C15" s="182"/>
      <c r="D15" s="182"/>
      <c r="E15" s="182"/>
      <c r="F15" s="182"/>
      <c r="G15" s="182"/>
      <c r="H15" s="182"/>
    </row>
    <row r="16" spans="2:8" ht="15" customHeight="1">
      <c r="B16" s="4" t="s">
        <v>13</v>
      </c>
      <c r="C16" s="189"/>
      <c r="D16" s="189"/>
      <c r="E16" s="189"/>
      <c r="F16" s="189"/>
      <c r="G16" s="189"/>
      <c r="H16" s="189"/>
    </row>
    <row r="17" spans="2:10" ht="15" customHeight="1">
      <c r="B17" s="4" t="s">
        <v>14</v>
      </c>
      <c r="C17" s="189"/>
      <c r="D17" s="189"/>
      <c r="E17" s="189"/>
      <c r="F17" s="189"/>
      <c r="G17" s="189"/>
      <c r="H17" s="189"/>
    </row>
    <row r="18" spans="2:10" ht="15" customHeight="1">
      <c r="B18" s="4" t="s">
        <v>15</v>
      </c>
      <c r="C18" s="189"/>
      <c r="D18" s="189"/>
      <c r="E18" s="189"/>
      <c r="F18" s="189"/>
      <c r="G18" s="189"/>
      <c r="H18" s="189"/>
    </row>
    <row r="19" spans="2:10" ht="8.25" customHeight="1">
      <c r="B19" s="190"/>
      <c r="C19" s="190"/>
      <c r="D19" s="190"/>
      <c r="E19" s="190"/>
      <c r="F19" s="190"/>
      <c r="G19" s="190"/>
      <c r="H19" s="190"/>
    </row>
    <row r="20" spans="2:10" ht="15" customHeight="1">
      <c r="B20" s="182" t="s">
        <v>16</v>
      </c>
      <c r="C20" s="182"/>
      <c r="D20" s="182"/>
      <c r="E20" s="182"/>
      <c r="F20" s="182"/>
      <c r="G20" s="182"/>
      <c r="H20" s="182"/>
    </row>
    <row r="21" spans="2:10" ht="15" customHeight="1">
      <c r="B21" s="5" t="s">
        <v>17</v>
      </c>
      <c r="C21" s="186"/>
      <c r="D21" s="186"/>
      <c r="E21" s="186"/>
      <c r="F21" s="186"/>
      <c r="G21" s="186"/>
      <c r="H21" s="186"/>
    </row>
    <row r="22" spans="2:10" ht="15" customHeight="1">
      <c r="B22" s="5" t="s">
        <v>18</v>
      </c>
      <c r="C22" s="187" t="s">
        <v>19</v>
      </c>
      <c r="D22" s="187"/>
      <c r="E22" s="187"/>
      <c r="F22" s="187"/>
      <c r="G22" s="187"/>
      <c r="H22" s="187"/>
    </row>
    <row r="23" spans="2:10" ht="18.75" customHeight="1">
      <c r="B23" s="7" t="s">
        <v>20</v>
      </c>
      <c r="C23" s="188"/>
      <c r="D23" s="188"/>
      <c r="E23" s="188"/>
      <c r="F23" s="188"/>
      <c r="G23" s="188"/>
      <c r="H23" s="188"/>
    </row>
    <row r="24" spans="2:10" ht="15" customHeight="1">
      <c r="B24" s="5" t="s">
        <v>21</v>
      </c>
      <c r="C24" s="187">
        <v>24</v>
      </c>
      <c r="D24" s="187"/>
      <c r="E24" s="187"/>
      <c r="F24" s="187"/>
      <c r="G24" s="187"/>
      <c r="H24" s="187"/>
    </row>
    <row r="25" spans="2:10" ht="8.25" customHeight="1">
      <c r="B25" s="185"/>
      <c r="C25" s="185"/>
      <c r="D25" s="185"/>
      <c r="E25" s="185"/>
      <c r="F25" s="185"/>
      <c r="G25" s="185"/>
      <c r="H25" s="185"/>
    </row>
    <row r="26" spans="2:10" ht="15" customHeight="1">
      <c r="B26" s="182" t="s">
        <v>22</v>
      </c>
      <c r="C26" s="182"/>
      <c r="D26" s="182"/>
      <c r="E26" s="182"/>
      <c r="F26" s="182"/>
      <c r="G26" s="182"/>
      <c r="H26" s="182"/>
    </row>
    <row r="27" spans="2:10" ht="74.25" customHeight="1">
      <c r="B27" s="8" t="s">
        <v>23</v>
      </c>
      <c r="C27" s="9" t="s">
        <v>24</v>
      </c>
      <c r="D27" s="9" t="s">
        <v>25</v>
      </c>
      <c r="E27" s="9" t="s">
        <v>26</v>
      </c>
      <c r="F27" s="9" t="s">
        <v>27</v>
      </c>
      <c r="G27" s="9" t="s">
        <v>28</v>
      </c>
      <c r="H27" s="10" t="s">
        <v>29</v>
      </c>
    </row>
    <row r="28" spans="2:10" ht="19.5" customHeight="1">
      <c r="B28" s="11" t="s">
        <v>30</v>
      </c>
      <c r="C28" s="12">
        <f>'Subitem 1 - Motociclista'!C28*'Subitem 1 - Motociclista'!E15</f>
        <v>4899.8040000000001</v>
      </c>
      <c r="D28" s="12">
        <f>'Subitem 1 - Motociclista'!D66*'Subitem 1 - Motociclista'!E15</f>
        <v>2384.58</v>
      </c>
      <c r="E28" s="12">
        <f>'Subitem 1 - Motociclista'!D75*'Subitem 1 - Motociclista'!E15</f>
        <v>301.7</v>
      </c>
      <c r="F28" s="12">
        <f>'Subitem 1 - Motociclista'!D88*'Subitem 1 - Motociclista'!E15</f>
        <v>546.34</v>
      </c>
      <c r="G28" s="12">
        <f>'Subitem 1 - Motociclista'!D93*'Subitem 1 - Motociclista'!E15</f>
        <v>0</v>
      </c>
      <c r="H28" s="13">
        <f>'Subitem 1 - Motociclista'!D111*'Subitem 1 - Motociclista'!E15</f>
        <v>0</v>
      </c>
      <c r="I28" s="14"/>
      <c r="J28" s="14"/>
    </row>
    <row r="29" spans="2:10" ht="21" customHeight="1">
      <c r="B29" s="7" t="s">
        <v>31</v>
      </c>
      <c r="C29" s="184">
        <f>C28+D28+E28+F28+G28+H28</f>
        <v>8132.424</v>
      </c>
      <c r="D29" s="184"/>
      <c r="E29" s="184"/>
      <c r="F29" s="184"/>
      <c r="G29" s="184"/>
      <c r="H29" s="184"/>
      <c r="I29" s="14"/>
      <c r="J29" s="14"/>
    </row>
    <row r="30" spans="2:10" ht="39.75" customHeight="1">
      <c r="B30" s="15" t="s">
        <v>32</v>
      </c>
      <c r="C30" s="184">
        <f>C29*2%</f>
        <v>162.64848000000001</v>
      </c>
      <c r="D30" s="184"/>
      <c r="E30" s="184"/>
      <c r="F30" s="184"/>
      <c r="G30" s="184"/>
      <c r="H30" s="184"/>
      <c r="I30" s="14"/>
      <c r="J30" s="14"/>
    </row>
    <row r="31" spans="2:10" ht="40.5" customHeight="1">
      <c r="B31" s="15" t="s">
        <v>33</v>
      </c>
      <c r="C31" s="184">
        <f>C29*1%</f>
        <v>81.324240000000003</v>
      </c>
      <c r="D31" s="184"/>
      <c r="E31" s="184"/>
      <c r="F31" s="184"/>
      <c r="G31" s="184"/>
      <c r="H31" s="184"/>
      <c r="I31" s="14"/>
      <c r="J31" s="14"/>
    </row>
    <row r="32" spans="2:10" ht="19.5" customHeight="1">
      <c r="B32" s="16" t="s">
        <v>34</v>
      </c>
      <c r="C32" s="184">
        <f>C29+C30+C31</f>
        <v>8376.3967200000006</v>
      </c>
      <c r="D32" s="184"/>
      <c r="E32" s="184"/>
      <c r="F32" s="184"/>
      <c r="G32" s="184"/>
      <c r="H32" s="184"/>
      <c r="I32" s="14"/>
      <c r="J32" s="14"/>
    </row>
    <row r="33" spans="2:10" ht="21.75" customHeight="1">
      <c r="B33" s="16" t="s">
        <v>35</v>
      </c>
      <c r="C33" s="184">
        <f>C32*12</f>
        <v>100516.76064000001</v>
      </c>
      <c r="D33" s="184"/>
      <c r="E33" s="184"/>
      <c r="F33" s="184"/>
      <c r="G33" s="184"/>
      <c r="H33" s="184"/>
      <c r="I33" s="14"/>
      <c r="J33" s="14"/>
    </row>
    <row r="34" spans="2:10" ht="19.5" customHeight="1">
      <c r="B34" s="11" t="s">
        <v>36</v>
      </c>
      <c r="C34" s="184">
        <f>'Subitens 2 e 3 - Franquia e KM'!D7</f>
        <v>0</v>
      </c>
      <c r="D34" s="184"/>
      <c r="E34" s="184"/>
      <c r="F34" s="184"/>
      <c r="G34" s="184"/>
      <c r="H34" s="184"/>
      <c r="I34" s="14"/>
      <c r="J34" s="14"/>
    </row>
    <row r="35" spans="2:10" s="1" customFormat="1" ht="19.5" customHeight="1">
      <c r="B35" s="16" t="s">
        <v>34</v>
      </c>
      <c r="C35" s="183">
        <f>'Subitens 2 e 3 - Franquia e KM'!F7</f>
        <v>0</v>
      </c>
      <c r="D35" s="183"/>
      <c r="E35" s="183"/>
      <c r="F35" s="183"/>
      <c r="G35" s="183"/>
      <c r="H35" s="183"/>
    </row>
    <row r="36" spans="2:10" s="1" customFormat="1" ht="19.5" customHeight="1">
      <c r="B36" s="16" t="s">
        <v>35</v>
      </c>
      <c r="C36" s="183">
        <f>C35*12</f>
        <v>0</v>
      </c>
      <c r="D36" s="183"/>
      <c r="E36" s="183"/>
      <c r="F36" s="183"/>
      <c r="G36" s="183"/>
      <c r="H36" s="183"/>
    </row>
    <row r="37" spans="2:10" s="1" customFormat="1" ht="19.5" customHeight="1">
      <c r="B37" s="17" t="s">
        <v>37</v>
      </c>
      <c r="C37" s="183">
        <f>'Subitens 2 e 3 - Franquia e KM'!D8</f>
        <v>0</v>
      </c>
      <c r="D37" s="183"/>
      <c r="E37" s="183"/>
      <c r="F37" s="183"/>
      <c r="G37" s="183"/>
      <c r="H37" s="183"/>
    </row>
    <row r="38" spans="2:10" s="1" customFormat="1" ht="19.5" customHeight="1">
      <c r="B38" s="16" t="s">
        <v>34</v>
      </c>
      <c r="C38" s="183">
        <f>'Subitens 2 e 3 - Franquia e KM'!F8</f>
        <v>0</v>
      </c>
      <c r="D38" s="183"/>
      <c r="E38" s="183"/>
      <c r="F38" s="183"/>
      <c r="G38" s="183"/>
      <c r="H38" s="183"/>
    </row>
    <row r="39" spans="2:10" s="1" customFormat="1" ht="19.5" customHeight="1">
      <c r="B39" s="16" t="s">
        <v>35</v>
      </c>
      <c r="C39" s="183">
        <f>C38*12</f>
        <v>0</v>
      </c>
      <c r="D39" s="183"/>
      <c r="E39" s="183"/>
      <c r="F39" s="183"/>
      <c r="G39" s="183"/>
      <c r="H39" s="183"/>
    </row>
    <row r="40" spans="2:10" s="1" customFormat="1" ht="18.75" customHeight="1">
      <c r="B40" s="18" t="s">
        <v>38</v>
      </c>
      <c r="C40" s="183">
        <f>(C32+C35+C38)*24</f>
        <v>201033.52128000002</v>
      </c>
      <c r="D40" s="183"/>
      <c r="E40" s="183"/>
      <c r="F40" s="183"/>
      <c r="G40" s="183"/>
      <c r="H40" s="183"/>
    </row>
    <row r="41" spans="2:10" s="1" customFormat="1" ht="15.75" customHeight="1">
      <c r="B41" s="182" t="s">
        <v>39</v>
      </c>
      <c r="C41" s="182"/>
      <c r="D41" s="182"/>
      <c r="E41" s="182"/>
      <c r="F41" s="182"/>
      <c r="G41" s="182"/>
      <c r="H41" s="182"/>
    </row>
    <row r="42" spans="2:10" s="1" customFormat="1" ht="35.25" customHeight="1">
      <c r="B42" s="180" t="s">
        <v>221</v>
      </c>
      <c r="C42" s="180"/>
      <c r="D42" s="180"/>
      <c r="E42" s="180"/>
      <c r="F42" s="180"/>
      <c r="G42" s="180"/>
      <c r="H42" s="180"/>
    </row>
    <row r="43" spans="2:10" s="1" customFormat="1" ht="33.75" customHeight="1">
      <c r="B43" s="180" t="s">
        <v>40</v>
      </c>
      <c r="C43" s="180"/>
      <c r="D43" s="180"/>
      <c r="E43" s="180"/>
      <c r="F43" s="180"/>
      <c r="G43" s="180"/>
      <c r="H43" s="180"/>
    </row>
    <row r="44" spans="2:10" s="1" customFormat="1" ht="30" customHeight="1">
      <c r="B44" s="180" t="s">
        <v>41</v>
      </c>
      <c r="C44" s="180"/>
      <c r="D44" s="180"/>
      <c r="E44" s="180"/>
      <c r="F44" s="180"/>
      <c r="G44" s="180"/>
      <c r="H44" s="180"/>
    </row>
    <row r="45" spans="2:10" s="1" customFormat="1" ht="12.75">
      <c r="B45" s="181"/>
      <c r="C45" s="181"/>
      <c r="D45" s="181"/>
      <c r="E45" s="181"/>
      <c r="F45" s="181"/>
      <c r="G45" s="181"/>
      <c r="H45" s="181"/>
    </row>
    <row r="46" spans="2:10" s="1" customFormat="1" ht="12.75">
      <c r="B46" s="182" t="s">
        <v>42</v>
      </c>
      <c r="C46" s="182"/>
      <c r="D46" s="182"/>
      <c r="E46" s="182"/>
      <c r="F46" s="182"/>
      <c r="G46" s="182"/>
      <c r="H46" s="182"/>
    </row>
    <row r="47" spans="2:10" s="1" customFormat="1">
      <c r="B47" s="19" t="s">
        <v>43</v>
      </c>
      <c r="C47" s="178"/>
      <c r="D47" s="178"/>
      <c r="E47" s="178"/>
      <c r="F47" s="178"/>
      <c r="G47" s="178"/>
      <c r="H47" s="178"/>
    </row>
    <row r="48" spans="2:10" s="1" customFormat="1">
      <c r="B48" s="19" t="s">
        <v>44</v>
      </c>
      <c r="C48" s="178"/>
      <c r="D48" s="178"/>
      <c r="E48" s="178"/>
      <c r="F48" s="178"/>
      <c r="G48" s="178"/>
      <c r="H48" s="178"/>
    </row>
    <row r="49" spans="2:8" s="1" customFormat="1" ht="53.25" customHeight="1">
      <c r="B49" s="20" t="s">
        <v>45</v>
      </c>
      <c r="C49" s="179" t="s">
        <v>220</v>
      </c>
      <c r="D49" s="179"/>
      <c r="E49" s="179"/>
      <c r="F49" s="179"/>
      <c r="G49" s="179"/>
      <c r="H49" s="179"/>
    </row>
    <row r="50" spans="2:8" s="1" customFormat="1" ht="12.75"/>
    <row r="51" spans="2:8" s="1" customFormat="1" ht="12.75"/>
    <row r="52" spans="2:8" s="1" customFormat="1" ht="12.75"/>
    <row r="53" spans="2:8" s="1" customFormat="1" ht="12.75"/>
    <row r="54" spans="2:8" s="1" customFormat="1" ht="12.75"/>
    <row r="55" spans="2:8" s="1" customFormat="1" ht="12.75"/>
    <row r="56" spans="2:8" s="1" customFormat="1" ht="12.75"/>
    <row r="57" spans="2:8" s="1" customFormat="1" ht="12.75"/>
    <row r="58" spans="2:8" s="1" customFormat="1" ht="12.75"/>
    <row r="59" spans="2:8" s="1" customFormat="1" ht="12.75"/>
    <row r="60" spans="2:8" s="1" customFormat="1" ht="12.75"/>
    <row r="61" spans="2:8" s="1" customFormat="1" ht="12.75"/>
    <row r="62" spans="2:8" s="1" customFormat="1" ht="12.75"/>
    <row r="63" spans="2:8" s="1" customFormat="1" ht="12.75"/>
    <row r="64" spans="2:8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</sheetData>
  <sheetProtection algorithmName="SHA-512" hashValue="s3oXPOIHnvLwQx4M8q1tn6J6TpeGBi0RT0abM9pTjXoe6xH+E7TsOW3cUXgcgzFwzeOZipTld+BwgzpbjhlxCQ==" saltValue="i9gjnrhOpSmmG+LTJXeM6w==" spinCount="100000" sheet="1" objects="1" scenarios="1"/>
  <mergeCells count="48">
    <mergeCell ref="B2:H2"/>
    <mergeCell ref="B3:H3"/>
    <mergeCell ref="B4:H4"/>
    <mergeCell ref="C5:H5"/>
    <mergeCell ref="C6:H6"/>
    <mergeCell ref="C7:H7"/>
    <mergeCell ref="C8:D8"/>
    <mergeCell ref="E8:F8"/>
    <mergeCell ref="G8:H8"/>
    <mergeCell ref="C9:H9"/>
    <mergeCell ref="C10:H10"/>
    <mergeCell ref="C11:H11"/>
    <mergeCell ref="C12:H12"/>
    <mergeCell ref="C13:H13"/>
    <mergeCell ref="B14:H14"/>
    <mergeCell ref="B15:H15"/>
    <mergeCell ref="C16:H16"/>
    <mergeCell ref="C17:H17"/>
    <mergeCell ref="C18:H18"/>
    <mergeCell ref="B19:H19"/>
    <mergeCell ref="B20:H20"/>
    <mergeCell ref="C21:H21"/>
    <mergeCell ref="C22:H22"/>
    <mergeCell ref="C23:H23"/>
    <mergeCell ref="C24:H24"/>
    <mergeCell ref="B25:H25"/>
    <mergeCell ref="B26:H26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B41:H41"/>
    <mergeCell ref="C47:H47"/>
    <mergeCell ref="C48:H48"/>
    <mergeCell ref="C49:H49"/>
    <mergeCell ref="B42:H42"/>
    <mergeCell ref="B43:H43"/>
    <mergeCell ref="B44:H44"/>
    <mergeCell ref="B45:H45"/>
    <mergeCell ref="B46:H46"/>
  </mergeCells>
  <printOptions horizontalCentered="1"/>
  <pageMargins left="0.51181102362204722" right="0.51181102362204722" top="0.62992125984251968" bottom="0.62992125984251968" header="0.51181102362204722" footer="0.31496062992125984"/>
  <pageSetup paperSize="9" scale="55" orientation="portrait" horizontalDpi="300" verticalDpi="300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548"/>
  <sheetViews>
    <sheetView showGridLines="0" topLeftCell="A109" zoomScaleNormal="100" workbookViewId="0">
      <selection activeCell="D134" sqref="D134"/>
    </sheetView>
  </sheetViews>
  <sheetFormatPr defaultColWidth="9.140625" defaultRowHeight="15" outlineLevelRow="2"/>
  <cols>
    <col min="1" max="1" width="1.42578125" style="21" customWidth="1"/>
    <col min="2" max="2" width="53.42578125" style="22" customWidth="1"/>
    <col min="3" max="3" width="11.85546875" style="23" customWidth="1"/>
    <col min="4" max="4" width="14.7109375" style="23" customWidth="1"/>
    <col min="5" max="5" width="20" style="23" customWidth="1"/>
    <col min="6" max="6" width="15.42578125" style="22" customWidth="1"/>
    <col min="7" max="7" width="1.85546875" style="21" customWidth="1"/>
    <col min="8" max="8" width="12" style="21" customWidth="1"/>
    <col min="9" max="82" width="9.140625" style="21"/>
    <col min="83" max="1024" width="9.140625" style="22"/>
  </cols>
  <sheetData>
    <row r="1" spans="2:6" ht="7.5" customHeight="1"/>
    <row r="2" spans="2:6" ht="16.5">
      <c r="B2" s="236" t="s">
        <v>46</v>
      </c>
      <c r="C2" s="236"/>
      <c r="D2" s="236"/>
      <c r="E2" s="236"/>
      <c r="F2" s="24"/>
    </row>
    <row r="3" spans="2:6" ht="15" customHeight="1">
      <c r="B3" s="25" t="s">
        <v>47</v>
      </c>
      <c r="F3" s="26"/>
    </row>
    <row r="4" spans="2:6" ht="15" customHeight="1">
      <c r="B4" s="25" t="s">
        <v>48</v>
      </c>
      <c r="F4" s="26"/>
    </row>
    <row r="5" spans="2:6" ht="15" customHeight="1">
      <c r="B5" s="204" t="s">
        <v>16</v>
      </c>
      <c r="C5" s="204"/>
      <c r="D5" s="204"/>
      <c r="E5" s="204"/>
      <c r="F5" s="27"/>
    </row>
    <row r="6" spans="2:6" ht="15" customHeight="1">
      <c r="B6" s="234" t="s">
        <v>49</v>
      </c>
      <c r="C6" s="234"/>
      <c r="D6" s="234"/>
      <c r="E6" s="28">
        <f>[1]RESUMO!C21</f>
        <v>0</v>
      </c>
      <c r="F6" s="29"/>
    </row>
    <row r="7" spans="2:6" ht="15" customHeight="1">
      <c r="B7" s="234" t="s">
        <v>50</v>
      </c>
      <c r="C7" s="234"/>
      <c r="D7" s="234"/>
      <c r="E7" s="30" t="s">
        <v>19</v>
      </c>
      <c r="F7" s="27"/>
    </row>
    <row r="8" spans="2:6" ht="15" customHeight="1">
      <c r="B8" s="234" t="s">
        <v>51</v>
      </c>
      <c r="C8" s="234"/>
      <c r="D8" s="234"/>
      <c r="E8" s="31"/>
      <c r="F8" s="27"/>
    </row>
    <row r="9" spans="2:6" ht="15" customHeight="1">
      <c r="B9" s="234" t="s">
        <v>52</v>
      </c>
      <c r="C9" s="234"/>
      <c r="D9" s="234"/>
      <c r="E9" s="31"/>
      <c r="F9" s="27"/>
    </row>
    <row r="10" spans="2:6" ht="15" customHeight="1">
      <c r="B10" s="234" t="s">
        <v>53</v>
      </c>
      <c r="C10" s="234"/>
      <c r="D10" s="234"/>
      <c r="E10" s="31"/>
      <c r="F10" s="32"/>
    </row>
    <row r="11" spans="2:6" ht="15" customHeight="1">
      <c r="B11" s="228" t="s">
        <v>54</v>
      </c>
      <c r="C11" s="228"/>
      <c r="D11" s="228"/>
      <c r="E11" s="33">
        <v>24</v>
      </c>
      <c r="F11" s="27"/>
    </row>
    <row r="12" spans="2:6" ht="6.75" customHeight="1">
      <c r="F12" s="26"/>
    </row>
    <row r="13" spans="2:6" ht="15" customHeight="1">
      <c r="B13" s="204" t="s">
        <v>55</v>
      </c>
      <c r="C13" s="204"/>
      <c r="D13" s="204"/>
      <c r="E13" s="204"/>
      <c r="F13" s="27"/>
    </row>
    <row r="14" spans="2:6" ht="24.75" customHeight="1">
      <c r="B14" s="34" t="s">
        <v>56</v>
      </c>
      <c r="C14" s="235" t="s">
        <v>57</v>
      </c>
      <c r="D14" s="235"/>
      <c r="E14" s="35" t="s">
        <v>58</v>
      </c>
      <c r="F14" s="36"/>
    </row>
    <row r="15" spans="2:6" s="22" customFormat="1" ht="15" customHeight="1">
      <c r="B15" s="37" t="s">
        <v>59</v>
      </c>
      <c r="C15" s="233" t="s">
        <v>60</v>
      </c>
      <c r="D15" s="233"/>
      <c r="E15" s="38">
        <v>2</v>
      </c>
      <c r="F15" s="27"/>
    </row>
    <row r="16" spans="2:6" ht="6.75" customHeight="1">
      <c r="F16" s="26"/>
    </row>
    <row r="17" spans="1:82" ht="15" customHeight="1">
      <c r="B17" s="204" t="s">
        <v>61</v>
      </c>
      <c r="C17" s="204"/>
      <c r="D17" s="204"/>
      <c r="E17" s="204"/>
      <c r="F17" s="27"/>
    </row>
    <row r="18" spans="1:82" ht="15" customHeight="1">
      <c r="B18" s="208" t="s">
        <v>62</v>
      </c>
      <c r="C18" s="208"/>
      <c r="D18" s="208"/>
      <c r="E18" s="208"/>
      <c r="F18" s="27"/>
    </row>
    <row r="19" spans="1:82" ht="15" customHeight="1">
      <c r="B19" s="234" t="s">
        <v>63</v>
      </c>
      <c r="C19" s="234"/>
      <c r="D19" s="234"/>
      <c r="E19" s="6" t="s">
        <v>64</v>
      </c>
      <c r="F19" s="27"/>
    </row>
    <row r="20" spans="1:82" ht="15" customHeight="1">
      <c r="B20" s="234" t="s">
        <v>65</v>
      </c>
      <c r="C20" s="234"/>
      <c r="D20" s="234"/>
      <c r="E20" s="39">
        <v>1884.54</v>
      </c>
      <c r="F20" s="40"/>
    </row>
    <row r="21" spans="1:82" ht="15" customHeight="1">
      <c r="B21" s="228" t="s">
        <v>66</v>
      </c>
      <c r="C21" s="228"/>
      <c r="D21" s="228"/>
      <c r="E21" s="41">
        <f>E20</f>
        <v>1884.54</v>
      </c>
      <c r="F21" s="40"/>
    </row>
    <row r="22" spans="1:82" s="42" customFormat="1" ht="6.75" customHeight="1">
      <c r="B22" s="43"/>
      <c r="C22" s="44"/>
      <c r="D22" s="44"/>
      <c r="E22" s="44"/>
    </row>
    <row r="23" spans="1:82" ht="30.75" customHeight="1">
      <c r="B23" s="229" t="str">
        <f>B15</f>
        <v>Motociclista</v>
      </c>
      <c r="C23" s="230" t="s">
        <v>67</v>
      </c>
      <c r="D23" s="230"/>
      <c r="E23" s="231" t="s">
        <v>68</v>
      </c>
      <c r="F23" s="21"/>
      <c r="CA23" s="22"/>
      <c r="CB23" s="22"/>
      <c r="CC23" s="22"/>
      <c r="CD23" s="22"/>
    </row>
    <row r="24" spans="1:82" ht="30" customHeight="1">
      <c r="B24" s="229"/>
      <c r="C24" s="232" t="s">
        <v>69</v>
      </c>
      <c r="D24" s="232"/>
      <c r="E24" s="231"/>
      <c r="F24" s="21"/>
      <c r="CA24" s="22"/>
      <c r="CB24" s="22"/>
      <c r="CC24" s="22"/>
      <c r="CD24" s="22"/>
    </row>
    <row r="25" spans="1:82" ht="15" customHeight="1">
      <c r="B25" s="208" t="s">
        <v>70</v>
      </c>
      <c r="C25" s="208"/>
      <c r="D25" s="208"/>
      <c r="E25" s="208"/>
      <c r="F25" s="21"/>
      <c r="CC25" s="22"/>
      <c r="CD25" s="22"/>
    </row>
    <row r="26" spans="1:82" ht="15" customHeight="1" outlineLevel="1">
      <c r="B26" s="45" t="s">
        <v>71</v>
      </c>
      <c r="C26" s="225">
        <f>E20</f>
        <v>1884.54</v>
      </c>
      <c r="D26" s="225"/>
      <c r="E26" s="46" t="s">
        <v>72</v>
      </c>
      <c r="F26" s="47" t="s">
        <v>73</v>
      </c>
      <c r="G26" s="47"/>
      <c r="H26" s="47"/>
      <c r="CC26" s="22"/>
      <c r="CD26" s="22"/>
    </row>
    <row r="27" spans="1:82" ht="15" customHeight="1" outlineLevel="1">
      <c r="B27" s="48" t="s">
        <v>74</v>
      </c>
      <c r="C27" s="226">
        <f>30%*C26</f>
        <v>565.36199999999997</v>
      </c>
      <c r="D27" s="226"/>
      <c r="E27" s="46" t="s">
        <v>72</v>
      </c>
      <c r="F27" s="50" t="s">
        <v>75</v>
      </c>
      <c r="CC27" s="22"/>
      <c r="CD27" s="22"/>
    </row>
    <row r="28" spans="1:82" ht="15" customHeight="1">
      <c r="A28" s="22"/>
      <c r="B28" s="51" t="s">
        <v>76</v>
      </c>
      <c r="C28" s="227">
        <f>C26+C27</f>
        <v>2449.902</v>
      </c>
      <c r="D28" s="227"/>
      <c r="E28" s="53" t="s">
        <v>77</v>
      </c>
      <c r="F28" s="21"/>
      <c r="CC28" s="22"/>
      <c r="CD28" s="22"/>
    </row>
    <row r="29" spans="1:82" s="21" customFormat="1" ht="6.75" customHeight="1">
      <c r="B29" s="54"/>
      <c r="C29" s="55"/>
      <c r="D29" s="55"/>
      <c r="E29" s="56"/>
      <c r="CC29" s="22"/>
      <c r="CD29" s="22"/>
    </row>
    <row r="30" spans="1:82" s="21" customFormat="1" ht="15" customHeight="1">
      <c r="B30" s="204" t="s">
        <v>78</v>
      </c>
      <c r="C30" s="204"/>
      <c r="D30" s="204"/>
      <c r="E30" s="204"/>
      <c r="CC30" s="22"/>
      <c r="CD30" s="22"/>
    </row>
    <row r="31" spans="1:82" s="21" customFormat="1" ht="27.75" customHeight="1" outlineLevel="1">
      <c r="B31" s="223" t="s">
        <v>79</v>
      </c>
      <c r="C31" s="223"/>
      <c r="D31" s="223"/>
      <c r="E31" s="223"/>
      <c r="CC31" s="22"/>
      <c r="CD31" s="22"/>
    </row>
    <row r="32" spans="1:82" s="21" customFormat="1" ht="15" customHeight="1" outlineLevel="1">
      <c r="B32" s="57" t="s">
        <v>80</v>
      </c>
      <c r="C32" s="58">
        <v>0.2</v>
      </c>
      <c r="D32" s="59">
        <f t="shared" ref="D32:D39" si="0">ROUND(C32*C$28,2)</f>
        <v>489.98</v>
      </c>
      <c r="E32" s="198" t="s">
        <v>72</v>
      </c>
      <c r="CC32" s="22"/>
      <c r="CD32" s="22"/>
    </row>
    <row r="33" spans="2:82" s="21" customFormat="1" ht="15" customHeight="1" outlineLevel="1">
      <c r="B33" s="57" t="s">
        <v>81</v>
      </c>
      <c r="C33" s="58">
        <v>2.5000000000000001E-2</v>
      </c>
      <c r="D33" s="59">
        <f t="shared" si="0"/>
        <v>61.25</v>
      </c>
      <c r="E33" s="198"/>
      <c r="CC33" s="22"/>
      <c r="CD33" s="22"/>
    </row>
    <row r="34" spans="2:82" s="21" customFormat="1" ht="29.25" customHeight="1" outlineLevel="1">
      <c r="B34" s="60" t="s">
        <v>82</v>
      </c>
      <c r="C34" s="61"/>
      <c r="D34" s="49">
        <f t="shared" si="0"/>
        <v>0</v>
      </c>
      <c r="E34" s="46" t="s">
        <v>83</v>
      </c>
      <c r="F34" s="1" t="s">
        <v>84</v>
      </c>
      <c r="CC34" s="22"/>
      <c r="CD34" s="22"/>
    </row>
    <row r="35" spans="2:82" s="21" customFormat="1" ht="15" customHeight="1" outlineLevel="1">
      <c r="B35" s="57" t="s">
        <v>85</v>
      </c>
      <c r="C35" s="58">
        <v>1.4999999999999999E-2</v>
      </c>
      <c r="D35" s="59">
        <f t="shared" si="0"/>
        <v>36.75</v>
      </c>
      <c r="E35" s="198" t="s">
        <v>72</v>
      </c>
      <c r="CC35" s="22"/>
      <c r="CD35" s="22"/>
    </row>
    <row r="36" spans="2:82" s="21" customFormat="1" ht="15" customHeight="1" outlineLevel="1">
      <c r="B36" s="57" t="s">
        <v>86</v>
      </c>
      <c r="C36" s="58">
        <v>0.01</v>
      </c>
      <c r="D36" s="59">
        <f t="shared" si="0"/>
        <v>24.5</v>
      </c>
      <c r="E36" s="198"/>
      <c r="CC36" s="22"/>
      <c r="CD36" s="22"/>
    </row>
    <row r="37" spans="2:82" s="21" customFormat="1" ht="15" customHeight="1" outlineLevel="1">
      <c r="B37" s="57" t="s">
        <v>87</v>
      </c>
      <c r="C37" s="58">
        <v>6.0000000000000001E-3</v>
      </c>
      <c r="D37" s="59">
        <f t="shared" si="0"/>
        <v>14.7</v>
      </c>
      <c r="E37" s="198"/>
      <c r="CC37" s="22"/>
      <c r="CD37" s="22"/>
    </row>
    <row r="38" spans="2:82" s="21" customFormat="1" ht="15" customHeight="1" outlineLevel="1">
      <c r="B38" s="57" t="s">
        <v>88</v>
      </c>
      <c r="C38" s="58">
        <v>2E-3</v>
      </c>
      <c r="D38" s="59">
        <f t="shared" si="0"/>
        <v>4.9000000000000004</v>
      </c>
      <c r="E38" s="198"/>
      <c r="CC38" s="22"/>
      <c r="CD38" s="22"/>
    </row>
    <row r="39" spans="2:82" s="21" customFormat="1" ht="15" customHeight="1" outlineLevel="1">
      <c r="B39" s="57" t="s">
        <v>89</v>
      </c>
      <c r="C39" s="58">
        <v>0.08</v>
      </c>
      <c r="D39" s="59">
        <f t="shared" si="0"/>
        <v>195.99</v>
      </c>
      <c r="E39" s="198"/>
      <c r="CC39" s="22"/>
      <c r="CD39" s="22"/>
    </row>
    <row r="40" spans="2:82" s="21" customFormat="1" ht="15" customHeight="1" outlineLevel="1">
      <c r="B40" s="34" t="s">
        <v>90</v>
      </c>
      <c r="C40" s="62">
        <f>SUM(C32:C39)</f>
        <v>0.33800000000000002</v>
      </c>
      <c r="D40" s="63">
        <f>SUM(D32:D39)</f>
        <v>828.07</v>
      </c>
      <c r="E40" s="46" t="s">
        <v>77</v>
      </c>
      <c r="CC40" s="22"/>
      <c r="CD40" s="22"/>
    </row>
    <row r="41" spans="2:82" s="21" customFormat="1" ht="3" customHeight="1" outlineLevel="1">
      <c r="B41" s="224"/>
      <c r="C41" s="224"/>
      <c r="D41" s="224"/>
      <c r="E41" s="56"/>
      <c r="CC41" s="22"/>
      <c r="CD41" s="22"/>
    </row>
    <row r="42" spans="2:82" s="21" customFormat="1" ht="15" customHeight="1" outlineLevel="1">
      <c r="B42" s="208" t="s">
        <v>91</v>
      </c>
      <c r="C42" s="208"/>
      <c r="D42" s="208"/>
      <c r="E42" s="208"/>
      <c r="CC42" s="22"/>
      <c r="CD42" s="22"/>
    </row>
    <row r="43" spans="2:82" s="21" customFormat="1" ht="15" customHeight="1" outlineLevel="2">
      <c r="B43" s="57" t="s">
        <v>92</v>
      </c>
      <c r="C43" s="58">
        <f>1/12</f>
        <v>8.3333333333333329E-2</v>
      </c>
      <c r="D43" s="59">
        <f>ROUND(C43*(C$28),2)</f>
        <v>204.16</v>
      </c>
      <c r="E43" s="198" t="s">
        <v>72</v>
      </c>
      <c r="CC43" s="22"/>
      <c r="CD43" s="22"/>
    </row>
    <row r="44" spans="2:82" s="21" customFormat="1" ht="15" customHeight="1" outlineLevel="2">
      <c r="B44" s="57" t="s">
        <v>93</v>
      </c>
      <c r="C44" s="58">
        <f>1/3/12</f>
        <v>2.7777777777777776E-2</v>
      </c>
      <c r="D44" s="59">
        <f>ROUND(C44*(C$28),2)</f>
        <v>68.05</v>
      </c>
      <c r="E44" s="198"/>
      <c r="CC44" s="22"/>
      <c r="CD44" s="22"/>
    </row>
    <row r="45" spans="2:82" s="21" customFormat="1" ht="15" customHeight="1" outlineLevel="2">
      <c r="B45" s="34" t="s">
        <v>94</v>
      </c>
      <c r="C45" s="62">
        <f>SUM(C43:C44)</f>
        <v>0.1111111111111111</v>
      </c>
      <c r="D45" s="63">
        <f>SUM(D43:D44)</f>
        <v>272.20999999999998</v>
      </c>
      <c r="E45" s="46" t="s">
        <v>77</v>
      </c>
      <c r="CC45" s="22"/>
      <c r="CD45" s="22"/>
    </row>
    <row r="46" spans="2:82" s="21" customFormat="1" ht="15" customHeight="1" outlineLevel="2">
      <c r="B46" s="57" t="s">
        <v>95</v>
      </c>
      <c r="C46" s="58">
        <f>C45*C40</f>
        <v>3.7555555555555557E-2</v>
      </c>
      <c r="D46" s="59">
        <f>ROUND(C28*C46,2)</f>
        <v>92.01</v>
      </c>
      <c r="E46" s="64" t="s">
        <v>72</v>
      </c>
      <c r="CC46" s="22"/>
      <c r="CD46" s="22"/>
    </row>
    <row r="47" spans="2:82" s="21" customFormat="1" ht="15" customHeight="1" outlineLevel="1">
      <c r="B47" s="34" t="s">
        <v>96</v>
      </c>
      <c r="C47" s="62">
        <f>SUM(C46+C45)</f>
        <v>0.14866666666666667</v>
      </c>
      <c r="D47" s="63">
        <f>SUM(D45:D46)</f>
        <v>364.21999999999997</v>
      </c>
      <c r="E47" s="46" t="s">
        <v>77</v>
      </c>
      <c r="CC47" s="22"/>
      <c r="CD47" s="22"/>
    </row>
    <row r="48" spans="2:82" s="21" customFormat="1" ht="3" customHeight="1" outlineLevel="1">
      <c r="B48" s="54"/>
      <c r="C48" s="55"/>
      <c r="D48" s="55"/>
      <c r="E48" s="56"/>
      <c r="CC48" s="22"/>
      <c r="CD48" s="22"/>
    </row>
    <row r="49" spans="2:82" s="21" customFormat="1" ht="15" customHeight="1" outlineLevel="1">
      <c r="B49" s="208" t="s">
        <v>97</v>
      </c>
      <c r="C49" s="208"/>
      <c r="D49" s="208"/>
      <c r="E49" s="208"/>
      <c r="CC49" s="22"/>
      <c r="CD49" s="22"/>
    </row>
    <row r="50" spans="2:82" ht="15" customHeight="1" outlineLevel="2">
      <c r="B50" s="45" t="s">
        <v>98</v>
      </c>
      <c r="C50" s="220">
        <f>'VA e VT'!G4</f>
        <v>0</v>
      </c>
      <c r="D50" s="220"/>
      <c r="E50" s="198" t="s">
        <v>83</v>
      </c>
      <c r="F50" s="21"/>
      <c r="CC50" s="22"/>
      <c r="CD50" s="22"/>
    </row>
    <row r="51" spans="2:82" ht="15" customHeight="1" outlineLevel="2">
      <c r="B51" s="65" t="s">
        <v>99</v>
      </c>
      <c r="C51" s="66"/>
      <c r="D51" s="49">
        <f>'VA e VT'!H4</f>
        <v>0</v>
      </c>
      <c r="E51" s="198"/>
      <c r="F51" s="47" t="s">
        <v>100</v>
      </c>
      <c r="G51" s="47"/>
      <c r="H51" s="47"/>
      <c r="I51" s="47"/>
      <c r="J51" s="47"/>
      <c r="K51" s="47"/>
      <c r="L51" s="47"/>
      <c r="M51" s="47"/>
      <c r="N51" s="47"/>
      <c r="CC51" s="22"/>
      <c r="CD51" s="22"/>
    </row>
    <row r="52" spans="2:82" ht="15" customHeight="1" outlineLevel="2">
      <c r="B52" s="45" t="s">
        <v>101</v>
      </c>
      <c r="C52" s="220">
        <f>'VA e VT'!E9</f>
        <v>0</v>
      </c>
      <c r="D52" s="220"/>
      <c r="E52" s="198"/>
      <c r="F52" s="21"/>
      <c r="CC52" s="22"/>
      <c r="CD52" s="22"/>
    </row>
    <row r="53" spans="2:82" ht="15" customHeight="1" outlineLevel="2">
      <c r="B53" s="65" t="s">
        <v>102</v>
      </c>
      <c r="C53" s="66"/>
      <c r="D53" s="49">
        <f>'VA e VT'!F9</f>
        <v>0</v>
      </c>
      <c r="E53" s="198"/>
      <c r="F53" s="47" t="s">
        <v>103</v>
      </c>
      <c r="G53" s="47"/>
      <c r="H53" s="47"/>
      <c r="I53" s="47"/>
      <c r="J53" s="47"/>
      <c r="K53" s="47"/>
      <c r="L53" s="47"/>
      <c r="M53" s="47"/>
      <c r="N53" s="47"/>
      <c r="O53" s="47"/>
      <c r="CC53" s="22"/>
      <c r="CD53" s="22"/>
    </row>
    <row r="54" spans="2:82" ht="15" customHeight="1" outlineLevel="2">
      <c r="B54" s="67" t="s">
        <v>104</v>
      </c>
      <c r="C54" s="221"/>
      <c r="D54" s="221"/>
      <c r="E54" s="198"/>
      <c r="F54" s="21" t="s">
        <v>105</v>
      </c>
      <c r="CC54" s="22"/>
      <c r="CD54" s="22"/>
    </row>
    <row r="55" spans="2:82" ht="15" customHeight="1" outlineLevel="2">
      <c r="B55" s="68" t="s">
        <v>106</v>
      </c>
      <c r="C55" s="66"/>
      <c r="D55" s="59">
        <f>-ROUND((C54*C55),2)</f>
        <v>0</v>
      </c>
      <c r="E55" s="198"/>
      <c r="F55" s="21" t="s">
        <v>107</v>
      </c>
      <c r="CC55" s="22"/>
      <c r="CD55" s="22"/>
    </row>
    <row r="56" spans="2:82" ht="15" customHeight="1" outlineLevel="2">
      <c r="B56" s="67" t="s">
        <v>108</v>
      </c>
      <c r="C56" s="221"/>
      <c r="D56" s="221"/>
      <c r="E56" s="198"/>
      <c r="F56" s="21" t="s">
        <v>105</v>
      </c>
      <c r="CC56" s="22"/>
      <c r="CD56" s="22"/>
    </row>
    <row r="57" spans="2:82" ht="15" customHeight="1" outlineLevel="2">
      <c r="B57" s="69" t="s">
        <v>109</v>
      </c>
      <c r="C57" s="222"/>
      <c r="D57" s="222"/>
      <c r="E57" s="198"/>
      <c r="F57" s="21"/>
      <c r="K57" s="70"/>
      <c r="CC57" s="22"/>
      <c r="CD57" s="22"/>
    </row>
    <row r="58" spans="2:82" ht="15" customHeight="1" outlineLevel="2">
      <c r="B58" s="67" t="s">
        <v>110</v>
      </c>
      <c r="C58" s="221"/>
      <c r="D58" s="221"/>
      <c r="E58" s="198"/>
      <c r="F58" s="21" t="s">
        <v>105</v>
      </c>
      <c r="CC58" s="22"/>
      <c r="CD58" s="22"/>
    </row>
    <row r="59" spans="2:82" ht="15" customHeight="1" outlineLevel="2">
      <c r="B59" s="69" t="s">
        <v>111</v>
      </c>
      <c r="C59" s="222"/>
      <c r="D59" s="222"/>
      <c r="E59" s="198"/>
      <c r="F59" s="21"/>
      <c r="CC59" s="22"/>
      <c r="CD59" s="22"/>
    </row>
    <row r="60" spans="2:82" ht="15" customHeight="1" outlineLevel="2">
      <c r="B60" s="67" t="s">
        <v>112</v>
      </c>
      <c r="C60" s="221"/>
      <c r="D60" s="221"/>
      <c r="E60" s="198"/>
      <c r="F60" s="21" t="s">
        <v>105</v>
      </c>
      <c r="CC60" s="22"/>
      <c r="CD60" s="22"/>
    </row>
    <row r="61" spans="2:82" ht="15" customHeight="1" outlineLevel="2">
      <c r="B61" s="69" t="s">
        <v>113</v>
      </c>
      <c r="C61" s="222"/>
      <c r="D61" s="222"/>
      <c r="E61" s="198"/>
      <c r="F61" s="21"/>
      <c r="CC61" s="22"/>
      <c r="CD61" s="22"/>
    </row>
    <row r="62" spans="2:82" ht="15" customHeight="1" outlineLevel="2">
      <c r="B62" s="67" t="s">
        <v>114</v>
      </c>
      <c r="C62" s="221"/>
      <c r="D62" s="221"/>
      <c r="E62" s="198"/>
      <c r="F62" s="21" t="s">
        <v>105</v>
      </c>
      <c r="CC62" s="22"/>
      <c r="CD62" s="22"/>
    </row>
    <row r="63" spans="2:82" ht="15" customHeight="1" outlineLevel="2">
      <c r="B63" s="69" t="s">
        <v>115</v>
      </c>
      <c r="C63" s="222"/>
      <c r="D63" s="222"/>
      <c r="E63" s="198"/>
      <c r="F63" s="21"/>
      <c r="CC63" s="22"/>
      <c r="CD63" s="22"/>
    </row>
    <row r="64" spans="2:82" s="21" customFormat="1" ht="15" customHeight="1" outlineLevel="1">
      <c r="B64" s="199" t="s">
        <v>116</v>
      </c>
      <c r="C64" s="199"/>
      <c r="D64" s="63">
        <f>(C50+D51+C52+D53+C54+D55+C56-C57+C58-C59+C60-C61+CG2-C63)</f>
        <v>0</v>
      </c>
      <c r="E64" s="46" t="s">
        <v>77</v>
      </c>
      <c r="CC64" s="22"/>
      <c r="CD64" s="22"/>
    </row>
    <row r="65" spans="2:82" s="21" customFormat="1" ht="3" customHeight="1" outlineLevel="1">
      <c r="B65" s="54"/>
      <c r="C65" s="55"/>
      <c r="D65" s="55"/>
      <c r="E65" s="71"/>
      <c r="CC65" s="22"/>
      <c r="CD65" s="22"/>
    </row>
    <row r="66" spans="2:82" s="21" customFormat="1" ht="15" customHeight="1">
      <c r="B66" s="212" t="s">
        <v>117</v>
      </c>
      <c r="C66" s="212"/>
      <c r="D66" s="52">
        <f>SUM(D40+D47+D64)</f>
        <v>1192.29</v>
      </c>
      <c r="E66" s="53" t="s">
        <v>77</v>
      </c>
      <c r="CC66" s="22"/>
      <c r="CD66" s="22"/>
    </row>
    <row r="67" spans="2:82" s="42" customFormat="1" ht="6.75" customHeight="1">
      <c r="B67" s="54"/>
      <c r="C67" s="55"/>
      <c r="D67" s="55"/>
      <c r="E67" s="56"/>
      <c r="CC67" s="26"/>
      <c r="CD67" s="26"/>
    </row>
    <row r="68" spans="2:82" s="21" customFormat="1" ht="15" customHeight="1">
      <c r="B68" s="218" t="s">
        <v>118</v>
      </c>
      <c r="C68" s="218"/>
      <c r="D68" s="218"/>
      <c r="E68" s="218"/>
      <c r="CC68" s="22"/>
      <c r="CD68" s="22"/>
    </row>
    <row r="69" spans="2:82" s="21" customFormat="1" ht="26.25" customHeight="1" outlineLevel="1">
      <c r="B69" s="72" t="s">
        <v>119</v>
      </c>
      <c r="C69" s="73">
        <f>1/30*7/12</f>
        <v>1.9444444444444445E-2</v>
      </c>
      <c r="D69" s="74">
        <f>ROUND(C$28*C69,2)</f>
        <v>47.64</v>
      </c>
      <c r="E69" s="216" t="s">
        <v>72</v>
      </c>
      <c r="CC69" s="22"/>
      <c r="CD69" s="22"/>
    </row>
    <row r="70" spans="2:82" s="21" customFormat="1" ht="26.25" customHeight="1" outlineLevel="1">
      <c r="B70" s="75" t="s">
        <v>120</v>
      </c>
      <c r="C70" s="76">
        <f>C40*C69</f>
        <v>6.5722222222222224E-3</v>
      </c>
      <c r="D70" s="49">
        <f>ROUND(C$28*C70,2)</f>
        <v>16.100000000000001</v>
      </c>
      <c r="E70" s="216"/>
      <c r="CC70" s="22"/>
      <c r="CD70" s="22"/>
    </row>
    <row r="71" spans="2:82" s="21" customFormat="1" ht="17.25" customHeight="1" outlineLevel="1">
      <c r="B71" s="60" t="s">
        <v>121</v>
      </c>
      <c r="C71" s="77">
        <f>1*0.08*0.4</f>
        <v>3.2000000000000001E-2</v>
      </c>
      <c r="D71" s="49">
        <f>ROUND((C$28+D45)*C71,2)</f>
        <v>87.11</v>
      </c>
      <c r="E71" s="216"/>
      <c r="CC71" s="22"/>
      <c r="CD71" s="22"/>
    </row>
    <row r="72" spans="2:82" s="21" customFormat="1" ht="27.75" customHeight="1" outlineLevel="1">
      <c r="B72" s="75" t="s">
        <v>122</v>
      </c>
      <c r="C72" s="58">
        <f>(1/12)*C131</f>
        <v>0</v>
      </c>
      <c r="D72" s="78">
        <f>ROUND(C$28*C72,2)</f>
        <v>0</v>
      </c>
      <c r="E72" s="216"/>
      <c r="F72" s="21" t="s">
        <v>123</v>
      </c>
      <c r="CC72" s="22"/>
      <c r="CD72" s="22"/>
    </row>
    <row r="73" spans="2:82" s="21" customFormat="1" ht="15" customHeight="1" outlineLevel="1">
      <c r="B73" s="60" t="s">
        <v>124</v>
      </c>
      <c r="C73" s="76">
        <f>C72*8%</f>
        <v>0</v>
      </c>
      <c r="D73" s="78">
        <f>ROUND(C$28*C73,2)</f>
        <v>0</v>
      </c>
      <c r="E73" s="216"/>
      <c r="F73" s="21" t="s">
        <v>123</v>
      </c>
      <c r="CC73" s="22"/>
      <c r="CD73" s="22"/>
    </row>
    <row r="74" spans="2:82" s="21" customFormat="1" ht="15" customHeight="1" outlineLevel="1">
      <c r="B74" s="60" t="s">
        <v>125</v>
      </c>
      <c r="C74" s="76">
        <f>(1*0.08*0.4)*C131</f>
        <v>0</v>
      </c>
      <c r="D74" s="78">
        <f>ROUND((C$28+D45)*C74,2)</f>
        <v>0</v>
      </c>
      <c r="E74" s="216"/>
      <c r="F74" s="21" t="s">
        <v>123</v>
      </c>
      <c r="CC74" s="22"/>
      <c r="CD74" s="22"/>
    </row>
    <row r="75" spans="2:82" s="21" customFormat="1" ht="15" customHeight="1">
      <c r="B75" s="51" t="s">
        <v>126</v>
      </c>
      <c r="C75" s="79">
        <f>SUM(C69:C74)</f>
        <v>5.8016666666666668E-2</v>
      </c>
      <c r="D75" s="52">
        <f>SUM(D69:D74)</f>
        <v>150.85</v>
      </c>
      <c r="E75" s="53" t="s">
        <v>77</v>
      </c>
      <c r="CC75" s="22"/>
      <c r="CD75" s="22"/>
    </row>
    <row r="76" spans="2:82" s="21" customFormat="1" ht="6.75" customHeight="1">
      <c r="B76" s="54"/>
      <c r="C76" s="55"/>
      <c r="D76" s="80"/>
      <c r="E76" s="80"/>
      <c r="CC76" s="22"/>
      <c r="CD76" s="22"/>
    </row>
    <row r="77" spans="2:82" s="21" customFormat="1" ht="12.75">
      <c r="B77" s="219" t="s">
        <v>127</v>
      </c>
      <c r="C77" s="219"/>
      <c r="D77" s="219"/>
      <c r="E77" s="219"/>
      <c r="F77" s="47" t="s">
        <v>128</v>
      </c>
      <c r="G77" s="47"/>
    </row>
    <row r="78" spans="2:82" s="21" customFormat="1" ht="12.75">
      <c r="B78" s="215" t="s">
        <v>129</v>
      </c>
      <c r="C78" s="215"/>
      <c r="D78" s="215"/>
      <c r="E78" s="215"/>
    </row>
    <row r="79" spans="2:82" s="21" customFormat="1" ht="25.5">
      <c r="B79" s="72" t="s">
        <v>130</v>
      </c>
      <c r="C79" s="73">
        <f>(1/12)</f>
        <v>8.3333333333333329E-2</v>
      </c>
      <c r="D79" s="74">
        <f t="shared" ref="D79:D84" si="1">ROUND(C$28*C79,2)</f>
        <v>204.16</v>
      </c>
      <c r="E79" s="216" t="s">
        <v>72</v>
      </c>
    </row>
    <row r="80" spans="2:82" s="21" customFormat="1" ht="12.75">
      <c r="B80" s="75" t="s">
        <v>131</v>
      </c>
      <c r="C80" s="76">
        <f>(1/30)*(1/12)*C132</f>
        <v>0</v>
      </c>
      <c r="D80" s="49">
        <f t="shared" si="1"/>
        <v>0</v>
      </c>
      <c r="E80" s="216"/>
      <c r="F80" s="21" t="s">
        <v>123</v>
      </c>
    </row>
    <row r="81" spans="2:82" s="21" customFormat="1" ht="12.75">
      <c r="B81" s="75" t="s">
        <v>132</v>
      </c>
      <c r="C81" s="76">
        <f>(1/30)*(1/12)*5*C133</f>
        <v>0</v>
      </c>
      <c r="D81" s="49">
        <f t="shared" si="1"/>
        <v>0</v>
      </c>
      <c r="E81" s="216"/>
      <c r="F81" s="21" t="s">
        <v>123</v>
      </c>
    </row>
    <row r="82" spans="2:82" s="21" customFormat="1" ht="25.5">
      <c r="B82" s="75" t="s">
        <v>133</v>
      </c>
      <c r="C82" s="76">
        <f>(1/30)*(1/12)*C134</f>
        <v>0</v>
      </c>
      <c r="D82" s="49">
        <f t="shared" si="1"/>
        <v>0</v>
      </c>
      <c r="E82" s="216"/>
      <c r="F82" s="21" t="s">
        <v>123</v>
      </c>
    </row>
    <row r="83" spans="2:82" s="21" customFormat="1" ht="12.75">
      <c r="B83" s="75" t="s">
        <v>134</v>
      </c>
      <c r="C83" s="76">
        <f>((1+1+1/3)*(4/12))/12*C135</f>
        <v>0</v>
      </c>
      <c r="D83" s="49">
        <f t="shared" si="1"/>
        <v>0</v>
      </c>
      <c r="E83" s="216"/>
      <c r="F83" s="21" t="s">
        <v>123</v>
      </c>
    </row>
    <row r="84" spans="2:82" s="21" customFormat="1" ht="12.75">
      <c r="B84" s="75" t="s">
        <v>135</v>
      </c>
      <c r="C84" s="81">
        <v>0</v>
      </c>
      <c r="D84" s="49">
        <f t="shared" si="1"/>
        <v>0</v>
      </c>
      <c r="E84" s="216"/>
      <c r="F84" s="21" t="s">
        <v>136</v>
      </c>
    </row>
    <row r="85" spans="2:82" s="21" customFormat="1" ht="12.75">
      <c r="B85" s="67" t="s">
        <v>137</v>
      </c>
      <c r="C85" s="217"/>
      <c r="D85" s="217"/>
      <c r="E85" s="82"/>
      <c r="F85" s="21" t="s">
        <v>105</v>
      </c>
    </row>
    <row r="86" spans="2:82" s="21" customFormat="1" ht="12.75">
      <c r="B86" s="51" t="s">
        <v>94</v>
      </c>
      <c r="C86" s="79">
        <f>SUM(C79:C84)</f>
        <v>8.3333333333333329E-2</v>
      </c>
      <c r="D86" s="52">
        <f>SUM(D79:D84)</f>
        <v>204.16</v>
      </c>
      <c r="E86" s="53" t="s">
        <v>77</v>
      </c>
    </row>
    <row r="87" spans="2:82" s="21" customFormat="1" ht="12.75">
      <c r="B87" s="75" t="s">
        <v>138</v>
      </c>
      <c r="C87" s="76">
        <f>C86*C40</f>
        <v>2.8166666666666666E-2</v>
      </c>
      <c r="D87" s="49">
        <f>ROUND(C$28*C87,2)</f>
        <v>69.010000000000005</v>
      </c>
      <c r="E87" s="64" t="s">
        <v>72</v>
      </c>
    </row>
    <row r="88" spans="2:82" s="21" customFormat="1" ht="12.75">
      <c r="B88" s="51" t="s">
        <v>139</v>
      </c>
      <c r="C88" s="79">
        <f>SUM(C86:C87)</f>
        <v>0.11149999999999999</v>
      </c>
      <c r="D88" s="52">
        <f>SUM(D86:D87)</f>
        <v>273.17</v>
      </c>
      <c r="E88" s="53" t="s">
        <v>77</v>
      </c>
    </row>
    <row r="89" spans="2:82" s="21" customFormat="1" ht="6.75" customHeight="1">
      <c r="B89" s="54"/>
      <c r="C89" s="55"/>
      <c r="D89" s="203"/>
      <c r="E89" s="203"/>
      <c r="CC89" s="22"/>
      <c r="CD89" s="22"/>
    </row>
    <row r="90" spans="2:82" s="21" customFormat="1" ht="15" customHeight="1">
      <c r="B90" s="204" t="s">
        <v>140</v>
      </c>
      <c r="C90" s="204"/>
      <c r="D90" s="204"/>
      <c r="E90" s="204"/>
      <c r="CC90" s="22"/>
      <c r="CD90" s="22"/>
    </row>
    <row r="91" spans="2:82" s="21" customFormat="1" ht="15" customHeight="1">
      <c r="B91" s="83" t="s">
        <v>141</v>
      </c>
      <c r="C91" s="84"/>
      <c r="D91" s="85">
        <f>Insumos!D5</f>
        <v>0</v>
      </c>
      <c r="E91" s="211" t="s">
        <v>72</v>
      </c>
      <c r="CC91" s="22"/>
      <c r="CD91" s="22"/>
    </row>
    <row r="92" spans="2:82" s="21" customFormat="1" ht="15" customHeight="1">
      <c r="B92" s="83" t="s">
        <v>142</v>
      </c>
      <c r="C92" s="84"/>
      <c r="D92" s="85">
        <f>Insumos!D6</f>
        <v>0</v>
      </c>
      <c r="E92" s="211"/>
      <c r="CC92" s="22"/>
      <c r="CD92" s="22"/>
    </row>
    <row r="93" spans="2:82" s="21" customFormat="1" ht="15" customHeight="1">
      <c r="B93" s="212" t="s">
        <v>143</v>
      </c>
      <c r="C93" s="212"/>
      <c r="D93" s="52">
        <f>D91+D92</f>
        <v>0</v>
      </c>
      <c r="E93" s="53" t="s">
        <v>77</v>
      </c>
      <c r="CC93" s="22"/>
      <c r="CD93" s="22"/>
    </row>
    <row r="94" spans="2:82" s="21" customFormat="1" ht="6.75" customHeight="1">
      <c r="B94" s="86"/>
      <c r="C94" s="43"/>
      <c r="D94" s="43"/>
      <c r="E94" s="71"/>
      <c r="CC94" s="22"/>
      <c r="CD94" s="22"/>
    </row>
    <row r="95" spans="2:82" ht="13.5" customHeight="1">
      <c r="B95" s="213" t="s">
        <v>144</v>
      </c>
      <c r="C95" s="213"/>
      <c r="D95" s="87">
        <f>C28+D66+D75+D88+D93</f>
        <v>4066.212</v>
      </c>
      <c r="E95" s="88" t="s">
        <v>77</v>
      </c>
      <c r="F95" s="21"/>
      <c r="CC95" s="22"/>
      <c r="CD95" s="22"/>
    </row>
    <row r="96" spans="2:82" s="21" customFormat="1" ht="6.75" customHeight="1">
      <c r="B96" s="54"/>
      <c r="C96" s="55"/>
      <c r="D96" s="214"/>
      <c r="E96" s="214"/>
      <c r="CC96" s="22"/>
      <c r="CD96" s="22"/>
    </row>
    <row r="97" spans="1:82" s="21" customFormat="1" ht="15" customHeight="1">
      <c r="B97" s="204" t="s">
        <v>145</v>
      </c>
      <c r="C97" s="204"/>
      <c r="D97" s="204"/>
      <c r="E97" s="204"/>
      <c r="CC97" s="22"/>
      <c r="CD97" s="22"/>
    </row>
    <row r="98" spans="1:82" s="21" customFormat="1" ht="15" customHeight="1">
      <c r="B98" s="208" t="s">
        <v>146</v>
      </c>
      <c r="C98" s="208"/>
      <c r="D98" s="208"/>
      <c r="E98" s="208"/>
      <c r="CC98" s="22"/>
      <c r="CD98" s="22"/>
    </row>
    <row r="99" spans="1:82" ht="15" customHeight="1" outlineLevel="1">
      <c r="B99" s="45" t="s">
        <v>147</v>
      </c>
      <c r="C99" s="89"/>
      <c r="D99" s="59">
        <f>ROUND(D$95*C99,2)</f>
        <v>0</v>
      </c>
      <c r="E99" s="198" t="s">
        <v>83</v>
      </c>
      <c r="F99" s="21" t="s">
        <v>148</v>
      </c>
      <c r="CC99" s="22"/>
      <c r="CD99" s="22"/>
    </row>
    <row r="100" spans="1:82" ht="15" customHeight="1" outlineLevel="1">
      <c r="B100" s="45" t="s">
        <v>149</v>
      </c>
      <c r="C100" s="89"/>
      <c r="D100" s="59">
        <f>ROUND((D$95+D99)*C100,2)</f>
        <v>0</v>
      </c>
      <c r="E100" s="198"/>
      <c r="F100" s="21" t="s">
        <v>148</v>
      </c>
      <c r="CC100" s="22"/>
      <c r="CD100" s="22"/>
    </row>
    <row r="101" spans="1:82" ht="15" customHeight="1">
      <c r="B101" s="34" t="s">
        <v>150</v>
      </c>
      <c r="C101" s="90">
        <f>SUM(C99:C100)</f>
        <v>0</v>
      </c>
      <c r="D101" s="63">
        <f>SUM(D99:D100)</f>
        <v>0</v>
      </c>
      <c r="E101" s="46" t="s">
        <v>77</v>
      </c>
      <c r="F101" s="21"/>
      <c r="CC101" s="22"/>
      <c r="CD101" s="22"/>
    </row>
    <row r="102" spans="1:82" ht="3" customHeight="1">
      <c r="B102" s="209"/>
      <c r="C102" s="209"/>
      <c r="D102" s="209"/>
      <c r="E102" s="71"/>
      <c r="F102" s="21"/>
      <c r="CC102" s="22"/>
      <c r="CD102" s="22"/>
    </row>
    <row r="103" spans="1:82" ht="25.5" customHeight="1">
      <c r="B103" s="210" t="s">
        <v>151</v>
      </c>
      <c r="C103" s="210"/>
      <c r="D103" s="91">
        <f>D95+D101</f>
        <v>4066.212</v>
      </c>
      <c r="E103" s="88" t="s">
        <v>77</v>
      </c>
      <c r="F103" s="21"/>
      <c r="CC103" s="22"/>
      <c r="CD103" s="22"/>
    </row>
    <row r="104" spans="1:82" ht="3" customHeight="1">
      <c r="B104" s="92"/>
      <c r="C104" s="93"/>
      <c r="D104" s="94"/>
      <c r="E104" s="95"/>
      <c r="F104" s="21"/>
      <c r="CC104" s="22"/>
      <c r="CD104" s="22"/>
    </row>
    <row r="105" spans="1:82" ht="15" customHeight="1">
      <c r="B105" s="208" t="s">
        <v>152</v>
      </c>
      <c r="C105" s="208"/>
      <c r="D105" s="208"/>
      <c r="E105" s="208"/>
      <c r="F105" s="21"/>
      <c r="CC105" s="22"/>
      <c r="CD105" s="22"/>
    </row>
    <row r="106" spans="1:82" ht="15" customHeight="1" outlineLevel="1">
      <c r="B106" s="57" t="s">
        <v>153</v>
      </c>
      <c r="C106" s="89"/>
      <c r="D106" s="59">
        <f>ROUND(D$110*C106,2)</f>
        <v>0</v>
      </c>
      <c r="E106" s="198" t="s">
        <v>83</v>
      </c>
      <c r="F106" s="21" t="s">
        <v>154</v>
      </c>
      <c r="CC106" s="22"/>
      <c r="CD106" s="22"/>
    </row>
    <row r="107" spans="1:82" ht="15" customHeight="1" outlineLevel="1">
      <c r="B107" s="57" t="s">
        <v>155</v>
      </c>
      <c r="C107" s="89"/>
      <c r="D107" s="59">
        <f>ROUND(D$110*C107,2)</f>
        <v>0</v>
      </c>
      <c r="E107" s="198"/>
      <c r="F107" s="21" t="s">
        <v>154</v>
      </c>
      <c r="CC107" s="22"/>
      <c r="CD107" s="22"/>
    </row>
    <row r="108" spans="1:82" ht="15" customHeight="1" outlineLevel="1">
      <c r="B108" s="57" t="s">
        <v>156</v>
      </c>
      <c r="C108" s="89"/>
      <c r="D108" s="59">
        <f>ROUND(D$110*C108,2)</f>
        <v>0</v>
      </c>
      <c r="E108" s="198"/>
      <c r="F108" s="21" t="s">
        <v>154</v>
      </c>
      <c r="CC108" s="22"/>
      <c r="CD108" s="22"/>
    </row>
    <row r="109" spans="1:82" s="25" customFormat="1" ht="15" customHeight="1">
      <c r="A109" s="96"/>
      <c r="B109" s="34" t="s">
        <v>157</v>
      </c>
      <c r="C109" s="90">
        <f>SUM(C106:C108)</f>
        <v>0</v>
      </c>
      <c r="D109" s="63">
        <f>SUM(D106:D108)</f>
        <v>0</v>
      </c>
      <c r="E109" s="46" t="s">
        <v>77</v>
      </c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</row>
    <row r="110" spans="1:82" s="102" customFormat="1" ht="12.75" customHeight="1">
      <c r="A110" s="97"/>
      <c r="B110" s="98"/>
      <c r="C110" s="99">
        <f>1-C109</f>
        <v>1</v>
      </c>
      <c r="D110" s="100">
        <f>ROUND(D103/C110,2)</f>
        <v>4066.21</v>
      </c>
      <c r="E110" s="101"/>
      <c r="F110" s="42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</row>
    <row r="111" spans="1:82" s="21" customFormat="1" ht="15" customHeight="1">
      <c r="B111" s="51" t="s">
        <v>158</v>
      </c>
      <c r="C111" s="103">
        <f>C101+C109</f>
        <v>0</v>
      </c>
      <c r="D111" s="52">
        <f>D101+D109</f>
        <v>0</v>
      </c>
      <c r="E111" s="53" t="s">
        <v>77</v>
      </c>
      <c r="CC111" s="22"/>
      <c r="CD111" s="22"/>
    </row>
    <row r="112" spans="1:82" s="21" customFormat="1" ht="6.75" customHeight="1">
      <c r="B112" s="54"/>
      <c r="C112" s="55"/>
      <c r="D112" s="203"/>
      <c r="E112" s="203"/>
      <c r="CC112" s="22"/>
      <c r="CD112" s="22"/>
    </row>
    <row r="113" spans="2:82" s="21" customFormat="1" ht="15" customHeight="1">
      <c r="B113" s="204" t="s">
        <v>159</v>
      </c>
      <c r="C113" s="204"/>
      <c r="D113" s="204"/>
      <c r="E113" s="204"/>
      <c r="CC113" s="22"/>
      <c r="CD113" s="22"/>
    </row>
    <row r="114" spans="2:82" s="21" customFormat="1" ht="12.75" customHeight="1">
      <c r="B114" s="205" t="s">
        <v>160</v>
      </c>
      <c r="C114" s="205"/>
      <c r="D114" s="104">
        <f>D95+D111</f>
        <v>4066.212</v>
      </c>
      <c r="E114" s="200" t="s">
        <v>77</v>
      </c>
      <c r="CC114" s="22"/>
      <c r="CD114" s="22"/>
    </row>
    <row r="115" spans="2:82" s="21" customFormat="1" ht="15" customHeight="1">
      <c r="B115" s="201" t="s">
        <v>161</v>
      </c>
      <c r="C115" s="201"/>
      <c r="D115" s="105">
        <f>E15</f>
        <v>2</v>
      </c>
      <c r="E115" s="200"/>
    </row>
    <row r="116" spans="2:82" s="21" customFormat="1" ht="15" customHeight="1">
      <c r="B116" s="206" t="s">
        <v>162</v>
      </c>
      <c r="C116" s="206"/>
      <c r="D116" s="106">
        <f>D114*D115</f>
        <v>8132.424</v>
      </c>
      <c r="E116" s="200"/>
    </row>
    <row r="117" spans="2:82" s="21" customFormat="1" ht="15" customHeight="1">
      <c r="B117" s="206" t="s">
        <v>163</v>
      </c>
      <c r="C117" s="206"/>
      <c r="D117" s="106">
        <f>D116*12</f>
        <v>97589.088000000003</v>
      </c>
      <c r="E117" s="200"/>
    </row>
    <row r="118" spans="2:82" s="21" customFormat="1" ht="15" customHeight="1">
      <c r="B118" s="207"/>
      <c r="C118" s="207"/>
      <c r="D118" s="107"/>
      <c r="E118" s="200"/>
    </row>
    <row r="119" spans="2:82" s="42" customFormat="1" ht="6.75" customHeight="1">
      <c r="C119" s="44"/>
      <c r="D119" s="108"/>
    </row>
    <row r="120" spans="2:82" s="21" customFormat="1" ht="15" customHeight="1">
      <c r="B120" s="197" t="s">
        <v>164</v>
      </c>
      <c r="C120" s="197"/>
      <c r="D120" s="197"/>
      <c r="E120" s="197"/>
      <c r="CA120" s="22"/>
      <c r="CB120" s="22"/>
    </row>
    <row r="121" spans="2:82" s="21" customFormat="1" ht="15" customHeight="1">
      <c r="B121" s="109" t="s">
        <v>165</v>
      </c>
      <c r="C121" s="110">
        <v>8.3299999999999999E-2</v>
      </c>
      <c r="D121" s="49">
        <f>$C$28*C121</f>
        <v>204.07683660000001</v>
      </c>
      <c r="E121" s="198" t="s">
        <v>72</v>
      </c>
      <c r="CA121" s="22"/>
      <c r="CB121" s="22"/>
    </row>
    <row r="122" spans="2:82" s="21" customFormat="1" ht="15" customHeight="1">
      <c r="B122" s="109" t="s">
        <v>166</v>
      </c>
      <c r="C122" s="110">
        <v>0.121</v>
      </c>
      <c r="D122" s="49">
        <f>$C$28*C122</f>
        <v>296.43814199999997</v>
      </c>
      <c r="E122" s="198"/>
      <c r="CA122" s="22"/>
      <c r="CB122" s="22"/>
    </row>
    <row r="123" spans="2:82" s="21" customFormat="1" ht="12.75" outlineLevel="1">
      <c r="B123" s="111" t="s">
        <v>167</v>
      </c>
      <c r="C123" s="112">
        <f>VLOOKUP(C34,C138:D141,2,1)</f>
        <v>7.3899999999999993E-2</v>
      </c>
      <c r="D123" s="49">
        <f>$C$28*C123</f>
        <v>181.0477578</v>
      </c>
      <c r="E123" s="46" t="s">
        <v>83</v>
      </c>
      <c r="F123" s="21" t="s">
        <v>168</v>
      </c>
      <c r="CC123" s="22"/>
      <c r="CD123" s="22"/>
    </row>
    <row r="124" spans="2:82" s="21" customFormat="1" ht="12.75" outlineLevel="1">
      <c r="B124" s="109" t="s">
        <v>169</v>
      </c>
      <c r="C124" s="110">
        <v>0.05</v>
      </c>
      <c r="D124" s="49">
        <f>$C$28*C124</f>
        <v>122.49510000000001</v>
      </c>
      <c r="E124" s="46" t="s">
        <v>72</v>
      </c>
      <c r="CC124" s="22"/>
      <c r="CD124" s="22"/>
    </row>
    <row r="125" spans="2:82" s="21" customFormat="1" ht="12.75" customHeight="1" outlineLevel="1">
      <c r="B125" s="199" t="s">
        <v>170</v>
      </c>
      <c r="C125" s="199"/>
      <c r="D125" s="63">
        <f>SUM(D121:D124)</f>
        <v>804.05783639999993</v>
      </c>
      <c r="E125" s="200" t="s">
        <v>77</v>
      </c>
      <c r="CC125" s="22"/>
      <c r="CD125" s="22"/>
    </row>
    <row r="126" spans="2:82" s="21" customFormat="1" ht="15" customHeight="1" outlineLevel="1">
      <c r="B126" s="201" t="s">
        <v>171</v>
      </c>
      <c r="C126" s="201"/>
      <c r="D126" s="105">
        <f>D115</f>
        <v>2</v>
      </c>
      <c r="E126" s="200"/>
    </row>
    <row r="127" spans="2:82" s="21" customFormat="1" ht="15" customHeight="1">
      <c r="B127" s="202" t="s">
        <v>172</v>
      </c>
      <c r="C127" s="202"/>
      <c r="D127" s="113">
        <f>D125*D126</f>
        <v>1608.1156727999999</v>
      </c>
      <c r="E127" s="200"/>
      <c r="F127" s="114"/>
    </row>
    <row r="128" spans="2:82" s="21" customFormat="1" ht="9.75" customHeight="1">
      <c r="C128" s="80"/>
      <c r="D128" s="80"/>
      <c r="E128" s="80"/>
    </row>
    <row r="129" spans="2:8" s="21" customFormat="1" ht="12.75">
      <c r="B129" s="196" t="s">
        <v>173</v>
      </c>
      <c r="C129" s="196"/>
      <c r="D129" s="80"/>
      <c r="E129" s="80"/>
    </row>
    <row r="130" spans="2:8" s="21" customFormat="1" ht="12.75">
      <c r="B130" s="115" t="s">
        <v>174</v>
      </c>
      <c r="C130" s="115" t="s">
        <v>175</v>
      </c>
      <c r="D130" s="80"/>
      <c r="E130" s="80"/>
    </row>
    <row r="131" spans="2:8" s="21" customFormat="1" ht="24.75" customHeight="1">
      <c r="B131" s="116" t="s">
        <v>176</v>
      </c>
      <c r="C131" s="117"/>
      <c r="D131" s="118" t="s">
        <v>177</v>
      </c>
      <c r="E131" s="80"/>
    </row>
    <row r="132" spans="2:8" s="21" customFormat="1" ht="24.75" customHeight="1">
      <c r="B132" s="116" t="s">
        <v>178</v>
      </c>
      <c r="C132" s="119"/>
      <c r="D132" s="118" t="s">
        <v>179</v>
      </c>
      <c r="E132" s="80"/>
    </row>
    <row r="133" spans="2:8" s="21" customFormat="1" ht="24.75" customHeight="1">
      <c r="B133" s="116" t="s">
        <v>180</v>
      </c>
      <c r="C133" s="117"/>
      <c r="D133" s="118" t="s">
        <v>181</v>
      </c>
      <c r="E133" s="80"/>
      <c r="H133" s="120"/>
    </row>
    <row r="134" spans="2:8" s="21" customFormat="1" ht="24.75" customHeight="1">
      <c r="B134" s="116" t="s">
        <v>182</v>
      </c>
      <c r="C134" s="119"/>
      <c r="D134" s="118" t="s">
        <v>183</v>
      </c>
      <c r="E134" s="80"/>
    </row>
    <row r="135" spans="2:8" s="21" customFormat="1" ht="24.75" customHeight="1">
      <c r="B135" s="116" t="s">
        <v>184</v>
      </c>
      <c r="C135" s="117"/>
      <c r="D135" s="118" t="s">
        <v>181</v>
      </c>
      <c r="E135" s="80"/>
      <c r="H135" s="120"/>
    </row>
    <row r="136" spans="2:8" s="21" customFormat="1" ht="12.75">
      <c r="C136" s="80"/>
      <c r="D136" s="80"/>
      <c r="E136" s="80"/>
    </row>
    <row r="137" spans="2:8" s="21" customFormat="1" ht="38.25" hidden="1">
      <c r="C137" s="121" t="s">
        <v>185</v>
      </c>
      <c r="D137" s="122" t="s">
        <v>167</v>
      </c>
      <c r="E137" s="80"/>
    </row>
    <row r="138" spans="2:8" s="21" customFormat="1" ht="12.75" hidden="1">
      <c r="C138" s="110">
        <v>0</v>
      </c>
      <c r="D138" s="110">
        <v>7.3899999999999993E-2</v>
      </c>
      <c r="E138" s="80"/>
    </row>
    <row r="139" spans="2:8" s="21" customFormat="1" ht="12.75" hidden="1">
      <c r="C139" s="110">
        <v>0.01</v>
      </c>
      <c r="D139" s="110">
        <v>7.3899999999999993E-2</v>
      </c>
      <c r="E139" s="80"/>
    </row>
    <row r="140" spans="2:8" s="21" customFormat="1" ht="12.75" hidden="1">
      <c r="C140" s="110">
        <v>0.02</v>
      </c>
      <c r="D140" s="110">
        <v>7.5999999999999998E-2</v>
      </c>
      <c r="E140" s="80"/>
    </row>
    <row r="141" spans="2:8" s="21" customFormat="1" ht="12.75" hidden="1">
      <c r="C141" s="110">
        <v>0.03</v>
      </c>
      <c r="D141" s="110">
        <v>7.8200000000000006E-2</v>
      </c>
      <c r="E141" s="80"/>
    </row>
    <row r="142" spans="2:8" s="21" customFormat="1" ht="12.75" hidden="1">
      <c r="C142" s="80"/>
      <c r="D142" s="80"/>
      <c r="E142" s="80"/>
    </row>
    <row r="143" spans="2:8" s="21" customFormat="1" ht="12.75">
      <c r="C143" s="80"/>
      <c r="D143" s="80"/>
      <c r="E143" s="80"/>
    </row>
    <row r="144" spans="2:8" s="21" customFormat="1" ht="12.75">
      <c r="C144" s="80"/>
      <c r="D144" s="80"/>
      <c r="E144" s="80"/>
    </row>
    <row r="145" spans="3:5" s="21" customFormat="1" ht="12.75">
      <c r="C145" s="80"/>
      <c r="D145" s="80"/>
      <c r="E145" s="80"/>
    </row>
    <row r="146" spans="3:5" s="21" customFormat="1" ht="12.75">
      <c r="C146" s="80"/>
      <c r="D146" s="80"/>
      <c r="E146" s="80"/>
    </row>
    <row r="147" spans="3:5" s="21" customFormat="1" ht="12.75">
      <c r="C147" s="80"/>
      <c r="D147" s="80"/>
      <c r="E147" s="80"/>
    </row>
    <row r="148" spans="3:5" s="21" customFormat="1" ht="12.75">
      <c r="C148" s="80"/>
      <c r="D148" s="80"/>
      <c r="E148" s="80"/>
    </row>
    <row r="149" spans="3:5" s="21" customFormat="1" ht="12.75">
      <c r="C149" s="80"/>
      <c r="D149" s="80"/>
      <c r="E149" s="80"/>
    </row>
    <row r="150" spans="3:5" s="21" customFormat="1" ht="12.75">
      <c r="C150" s="80"/>
      <c r="D150" s="80"/>
      <c r="E150" s="80"/>
    </row>
    <row r="151" spans="3:5" s="21" customFormat="1" ht="12.75">
      <c r="C151" s="80"/>
      <c r="D151" s="80"/>
      <c r="E151" s="80"/>
    </row>
    <row r="152" spans="3:5" s="21" customFormat="1" ht="12.75">
      <c r="C152" s="80"/>
      <c r="D152" s="80"/>
      <c r="E152" s="80"/>
    </row>
    <row r="153" spans="3:5" s="21" customFormat="1" ht="12.75">
      <c r="C153" s="80"/>
      <c r="D153" s="80"/>
      <c r="E153" s="80"/>
    </row>
    <row r="154" spans="3:5" s="21" customFormat="1" ht="12.75">
      <c r="C154" s="80"/>
      <c r="D154" s="80"/>
      <c r="E154" s="80"/>
    </row>
    <row r="155" spans="3:5" s="21" customFormat="1" ht="12.75">
      <c r="C155" s="80"/>
      <c r="D155" s="80"/>
      <c r="E155" s="80"/>
    </row>
    <row r="156" spans="3:5" s="21" customFormat="1" ht="12.75">
      <c r="C156" s="80"/>
      <c r="D156" s="80"/>
      <c r="E156" s="80"/>
    </row>
    <row r="157" spans="3:5" s="21" customFormat="1" ht="12.75">
      <c r="C157" s="80"/>
      <c r="D157" s="80"/>
      <c r="E157" s="80"/>
    </row>
    <row r="158" spans="3:5" s="21" customFormat="1" ht="12.75">
      <c r="C158" s="80"/>
      <c r="D158" s="80"/>
      <c r="E158" s="80"/>
    </row>
    <row r="159" spans="3:5" s="21" customFormat="1" ht="12.75">
      <c r="C159" s="80"/>
      <c r="D159" s="80"/>
      <c r="E159" s="80"/>
    </row>
    <row r="160" spans="3:5" s="21" customFormat="1" ht="12.75">
      <c r="C160" s="80"/>
      <c r="D160" s="80"/>
      <c r="E160" s="80"/>
    </row>
    <row r="161" spans="3:5" s="21" customFormat="1" ht="12.75">
      <c r="C161" s="80"/>
      <c r="D161" s="80"/>
      <c r="E161" s="80"/>
    </row>
    <row r="162" spans="3:5" s="21" customFormat="1" ht="12.75">
      <c r="C162" s="80"/>
      <c r="D162" s="80"/>
      <c r="E162" s="80"/>
    </row>
    <row r="163" spans="3:5" s="21" customFormat="1" ht="12.75">
      <c r="C163" s="80"/>
      <c r="D163" s="80"/>
      <c r="E163" s="80"/>
    </row>
    <row r="164" spans="3:5" s="21" customFormat="1" ht="12.75">
      <c r="C164" s="80"/>
      <c r="D164" s="80"/>
      <c r="E164" s="80"/>
    </row>
    <row r="165" spans="3:5" s="21" customFormat="1" ht="12.75">
      <c r="C165" s="80"/>
      <c r="D165" s="80"/>
      <c r="E165" s="80"/>
    </row>
    <row r="166" spans="3:5" s="21" customFormat="1" ht="12.75">
      <c r="C166" s="80"/>
      <c r="D166" s="80"/>
      <c r="E166" s="80"/>
    </row>
    <row r="167" spans="3:5" s="21" customFormat="1" ht="12.75">
      <c r="C167" s="80"/>
      <c r="D167" s="80"/>
      <c r="E167" s="80"/>
    </row>
    <row r="168" spans="3:5" s="21" customFormat="1" ht="12.75">
      <c r="C168" s="80"/>
      <c r="D168" s="80"/>
      <c r="E168" s="80"/>
    </row>
    <row r="169" spans="3:5" s="21" customFormat="1" ht="12.75">
      <c r="C169" s="80"/>
      <c r="D169" s="80"/>
      <c r="E169" s="80"/>
    </row>
    <row r="170" spans="3:5" s="21" customFormat="1" ht="12.75">
      <c r="C170" s="80"/>
      <c r="D170" s="80"/>
      <c r="E170" s="80"/>
    </row>
    <row r="171" spans="3:5" s="21" customFormat="1" ht="12.75">
      <c r="C171" s="80"/>
      <c r="D171" s="80"/>
      <c r="E171" s="80"/>
    </row>
    <row r="172" spans="3:5" s="21" customFormat="1" ht="12.75">
      <c r="C172" s="80"/>
      <c r="D172" s="80"/>
      <c r="E172" s="80"/>
    </row>
    <row r="173" spans="3:5" s="21" customFormat="1" ht="12.75">
      <c r="C173" s="80"/>
      <c r="D173" s="80"/>
      <c r="E173" s="80"/>
    </row>
    <row r="174" spans="3:5" s="21" customFormat="1" ht="12.75">
      <c r="C174" s="80"/>
      <c r="D174" s="80"/>
      <c r="E174" s="80"/>
    </row>
    <row r="175" spans="3:5" s="21" customFormat="1" ht="12.75">
      <c r="C175" s="80"/>
      <c r="D175" s="80"/>
      <c r="E175" s="80"/>
    </row>
    <row r="176" spans="3:5" s="21" customFormat="1" ht="12.75">
      <c r="C176" s="80"/>
      <c r="D176" s="80"/>
      <c r="E176" s="80"/>
    </row>
    <row r="177" spans="3:5" s="21" customFormat="1" ht="12.75">
      <c r="C177" s="80"/>
      <c r="D177" s="80"/>
      <c r="E177" s="80"/>
    </row>
    <row r="178" spans="3:5" s="21" customFormat="1" ht="12.75">
      <c r="C178" s="80"/>
      <c r="D178" s="80"/>
      <c r="E178" s="80"/>
    </row>
    <row r="179" spans="3:5" s="21" customFormat="1" ht="12.75">
      <c r="C179" s="80"/>
      <c r="D179" s="80"/>
      <c r="E179" s="80"/>
    </row>
    <row r="180" spans="3:5" s="21" customFormat="1" ht="12.75">
      <c r="C180" s="80"/>
      <c r="D180" s="80"/>
      <c r="E180" s="80"/>
    </row>
    <row r="181" spans="3:5" s="21" customFormat="1" ht="12.75">
      <c r="C181" s="80"/>
      <c r="D181" s="80"/>
      <c r="E181" s="80"/>
    </row>
    <row r="182" spans="3:5" s="21" customFormat="1" ht="12.75">
      <c r="C182" s="80"/>
      <c r="D182" s="80"/>
      <c r="E182" s="80"/>
    </row>
    <row r="183" spans="3:5" s="21" customFormat="1" ht="12.75">
      <c r="C183" s="80"/>
      <c r="D183" s="80"/>
      <c r="E183" s="80"/>
    </row>
    <row r="184" spans="3:5" s="21" customFormat="1" ht="12.75">
      <c r="C184" s="80"/>
      <c r="D184" s="80"/>
      <c r="E184" s="80"/>
    </row>
    <row r="185" spans="3:5" s="21" customFormat="1" ht="12.75">
      <c r="C185" s="80"/>
      <c r="D185" s="80"/>
      <c r="E185" s="80"/>
    </row>
    <row r="186" spans="3:5" s="21" customFormat="1" ht="12.75">
      <c r="C186" s="80"/>
      <c r="D186" s="80"/>
      <c r="E186" s="80"/>
    </row>
    <row r="187" spans="3:5" s="21" customFormat="1" ht="12.75">
      <c r="C187" s="80"/>
      <c r="D187" s="80"/>
      <c r="E187" s="80"/>
    </row>
    <row r="188" spans="3:5" s="21" customFormat="1" ht="12.75">
      <c r="C188" s="80"/>
      <c r="D188" s="80"/>
      <c r="E188" s="80"/>
    </row>
    <row r="189" spans="3:5" s="21" customFormat="1" ht="12.75">
      <c r="C189" s="80"/>
      <c r="D189" s="80"/>
      <c r="E189" s="80"/>
    </row>
    <row r="190" spans="3:5" s="21" customFormat="1" ht="12.75">
      <c r="C190" s="80"/>
      <c r="D190" s="80"/>
      <c r="E190" s="80"/>
    </row>
    <row r="191" spans="3:5" s="21" customFormat="1" ht="12.75">
      <c r="C191" s="80"/>
      <c r="D191" s="80"/>
      <c r="E191" s="80"/>
    </row>
    <row r="192" spans="3:5" s="21" customFormat="1" ht="12.75">
      <c r="C192" s="80"/>
      <c r="D192" s="80"/>
      <c r="E192" s="80"/>
    </row>
    <row r="193" spans="3:5" s="21" customFormat="1" ht="12.75">
      <c r="C193" s="80"/>
      <c r="D193" s="80"/>
      <c r="E193" s="80"/>
    </row>
    <row r="194" spans="3:5" s="21" customFormat="1" ht="12.75">
      <c r="C194" s="80"/>
      <c r="D194" s="80"/>
      <c r="E194" s="80"/>
    </row>
    <row r="195" spans="3:5" s="21" customFormat="1" ht="12.75">
      <c r="C195" s="80"/>
      <c r="D195" s="80"/>
      <c r="E195" s="80"/>
    </row>
    <row r="196" spans="3:5" s="21" customFormat="1" ht="12.75">
      <c r="C196" s="80"/>
      <c r="D196" s="80"/>
      <c r="E196" s="80"/>
    </row>
    <row r="197" spans="3:5" s="21" customFormat="1" ht="12.75">
      <c r="C197" s="80"/>
      <c r="D197" s="80"/>
      <c r="E197" s="80"/>
    </row>
    <row r="198" spans="3:5" s="21" customFormat="1" ht="12.75">
      <c r="C198" s="80"/>
      <c r="D198" s="80"/>
      <c r="E198" s="80"/>
    </row>
    <row r="199" spans="3:5" s="21" customFormat="1" ht="12.75">
      <c r="C199" s="80"/>
      <c r="D199" s="80"/>
      <c r="E199" s="80"/>
    </row>
    <row r="200" spans="3:5" s="21" customFormat="1" ht="12.75">
      <c r="C200" s="80"/>
      <c r="D200" s="80"/>
      <c r="E200" s="80"/>
    </row>
    <row r="201" spans="3:5" s="21" customFormat="1" ht="12.75">
      <c r="C201" s="80"/>
      <c r="D201" s="80"/>
      <c r="E201" s="80"/>
    </row>
    <row r="202" spans="3:5" s="21" customFormat="1" ht="12.75">
      <c r="C202" s="80"/>
      <c r="D202" s="80"/>
      <c r="E202" s="80"/>
    </row>
    <row r="203" spans="3:5" s="21" customFormat="1" ht="12.75">
      <c r="C203" s="80"/>
      <c r="D203" s="80"/>
      <c r="E203" s="80"/>
    </row>
    <row r="204" spans="3:5" s="21" customFormat="1" ht="12.75">
      <c r="C204" s="80"/>
      <c r="D204" s="80"/>
      <c r="E204" s="80"/>
    </row>
    <row r="205" spans="3:5" s="21" customFormat="1" ht="12.75">
      <c r="C205" s="80"/>
      <c r="D205" s="80"/>
      <c r="E205" s="80"/>
    </row>
    <row r="206" spans="3:5" s="21" customFormat="1" ht="12.75">
      <c r="C206" s="80"/>
      <c r="D206" s="80"/>
      <c r="E206" s="80"/>
    </row>
    <row r="207" spans="3:5" s="21" customFormat="1" ht="12.75">
      <c r="C207" s="80"/>
      <c r="D207" s="80"/>
      <c r="E207" s="80"/>
    </row>
    <row r="208" spans="3:5" s="21" customFormat="1" ht="12.75">
      <c r="C208" s="80"/>
      <c r="D208" s="80"/>
      <c r="E208" s="80"/>
    </row>
    <row r="209" spans="3:5" s="21" customFormat="1" ht="12.75">
      <c r="C209" s="80"/>
      <c r="D209" s="80"/>
      <c r="E209" s="80"/>
    </row>
    <row r="210" spans="3:5" s="21" customFormat="1" ht="12.75">
      <c r="C210" s="80"/>
      <c r="D210" s="80"/>
      <c r="E210" s="80"/>
    </row>
    <row r="211" spans="3:5" s="21" customFormat="1" ht="12.75">
      <c r="C211" s="80"/>
      <c r="D211" s="80"/>
      <c r="E211" s="80"/>
    </row>
    <row r="212" spans="3:5" s="21" customFormat="1" ht="12.75">
      <c r="C212" s="80"/>
      <c r="D212" s="80"/>
      <c r="E212" s="80"/>
    </row>
    <row r="213" spans="3:5" s="21" customFormat="1" ht="12.75">
      <c r="C213" s="80"/>
      <c r="D213" s="80"/>
      <c r="E213" s="80"/>
    </row>
    <row r="214" spans="3:5" s="21" customFormat="1" ht="12.75">
      <c r="C214" s="80"/>
      <c r="D214" s="80"/>
      <c r="E214" s="80"/>
    </row>
    <row r="215" spans="3:5" s="21" customFormat="1" ht="12.75">
      <c r="C215" s="80"/>
      <c r="D215" s="80"/>
      <c r="E215" s="80"/>
    </row>
    <row r="216" spans="3:5" s="21" customFormat="1" ht="12.75">
      <c r="C216" s="80"/>
      <c r="D216" s="80"/>
      <c r="E216" s="80"/>
    </row>
    <row r="217" spans="3:5" s="21" customFormat="1" ht="12.75">
      <c r="C217" s="80"/>
      <c r="D217" s="80"/>
      <c r="E217" s="80"/>
    </row>
    <row r="218" spans="3:5" s="21" customFormat="1" ht="12.75">
      <c r="C218" s="80"/>
      <c r="D218" s="80"/>
      <c r="E218" s="80"/>
    </row>
    <row r="219" spans="3:5" s="21" customFormat="1" ht="12.75">
      <c r="C219" s="80"/>
      <c r="D219" s="80"/>
      <c r="E219" s="80"/>
    </row>
    <row r="220" spans="3:5" s="21" customFormat="1" ht="12.75">
      <c r="C220" s="80"/>
      <c r="D220" s="80"/>
      <c r="E220" s="80"/>
    </row>
    <row r="221" spans="3:5" s="21" customFormat="1" ht="12.75">
      <c r="C221" s="80"/>
      <c r="D221" s="80"/>
      <c r="E221" s="80"/>
    </row>
    <row r="222" spans="3:5" s="21" customFormat="1" ht="12.75">
      <c r="C222" s="80"/>
      <c r="D222" s="80"/>
      <c r="E222" s="80"/>
    </row>
    <row r="223" spans="3:5" s="21" customFormat="1" ht="12.75">
      <c r="C223" s="80"/>
      <c r="D223" s="80"/>
      <c r="E223" s="80"/>
    </row>
    <row r="224" spans="3:5" s="21" customFormat="1" ht="12.75">
      <c r="C224" s="80"/>
      <c r="D224" s="80"/>
      <c r="E224" s="80"/>
    </row>
    <row r="225" spans="3:5" s="21" customFormat="1" ht="12.75">
      <c r="C225" s="80"/>
      <c r="D225" s="80"/>
      <c r="E225" s="80"/>
    </row>
    <row r="226" spans="3:5" s="21" customFormat="1" ht="12.75">
      <c r="C226" s="80"/>
      <c r="D226" s="80"/>
      <c r="E226" s="80"/>
    </row>
    <row r="227" spans="3:5" s="21" customFormat="1" ht="12.75">
      <c r="C227" s="80"/>
      <c r="D227" s="80"/>
      <c r="E227" s="80"/>
    </row>
    <row r="228" spans="3:5" s="21" customFormat="1" ht="12.75">
      <c r="C228" s="80"/>
      <c r="D228" s="80"/>
      <c r="E228" s="80"/>
    </row>
    <row r="229" spans="3:5" s="21" customFormat="1" ht="12.75">
      <c r="C229" s="80"/>
      <c r="D229" s="80"/>
      <c r="E229" s="80"/>
    </row>
    <row r="230" spans="3:5" s="21" customFormat="1" ht="12.75">
      <c r="C230" s="80"/>
      <c r="D230" s="80"/>
      <c r="E230" s="80"/>
    </row>
    <row r="231" spans="3:5" s="21" customFormat="1" ht="12.75">
      <c r="C231" s="80"/>
      <c r="D231" s="80"/>
      <c r="E231" s="80"/>
    </row>
    <row r="232" spans="3:5" s="21" customFormat="1" ht="12.75">
      <c r="C232" s="80"/>
      <c r="D232" s="80"/>
      <c r="E232" s="80"/>
    </row>
    <row r="233" spans="3:5" s="21" customFormat="1" ht="12.75">
      <c r="C233" s="80"/>
      <c r="D233" s="80"/>
      <c r="E233" s="80"/>
    </row>
    <row r="234" spans="3:5" s="21" customFormat="1" ht="12.75">
      <c r="C234" s="80"/>
      <c r="D234" s="80"/>
      <c r="E234" s="80"/>
    </row>
    <row r="235" spans="3:5" s="21" customFormat="1" ht="12.75">
      <c r="C235" s="80"/>
      <c r="D235" s="80"/>
      <c r="E235" s="80"/>
    </row>
    <row r="236" spans="3:5" s="21" customFormat="1" ht="12.75">
      <c r="C236" s="80"/>
      <c r="D236" s="80"/>
      <c r="E236" s="80"/>
    </row>
    <row r="237" spans="3:5" s="21" customFormat="1" ht="12.75">
      <c r="C237" s="80"/>
      <c r="D237" s="80"/>
      <c r="E237" s="80"/>
    </row>
    <row r="238" spans="3:5" s="21" customFormat="1" ht="12.75">
      <c r="C238" s="80"/>
      <c r="D238" s="80"/>
      <c r="E238" s="80"/>
    </row>
    <row r="239" spans="3:5" s="21" customFormat="1" ht="12.75">
      <c r="C239" s="80"/>
      <c r="D239" s="80"/>
      <c r="E239" s="80"/>
    </row>
    <row r="240" spans="3:5" s="21" customFormat="1" ht="12.75">
      <c r="C240" s="80"/>
      <c r="D240" s="80"/>
      <c r="E240" s="80"/>
    </row>
    <row r="241" spans="3:5" s="21" customFormat="1" ht="12.75">
      <c r="C241" s="80"/>
      <c r="D241" s="80"/>
      <c r="E241" s="80"/>
    </row>
    <row r="242" spans="3:5" s="21" customFormat="1" ht="12.75">
      <c r="C242" s="80"/>
      <c r="D242" s="80"/>
      <c r="E242" s="80"/>
    </row>
    <row r="243" spans="3:5" s="21" customFormat="1" ht="12.75">
      <c r="C243" s="80"/>
      <c r="D243" s="80"/>
      <c r="E243" s="80"/>
    </row>
    <row r="244" spans="3:5" s="21" customFormat="1" ht="12.75">
      <c r="C244" s="80"/>
      <c r="D244" s="80"/>
      <c r="E244" s="80"/>
    </row>
    <row r="245" spans="3:5" s="21" customFormat="1" ht="12.75">
      <c r="C245" s="80"/>
      <c r="D245" s="80"/>
      <c r="E245" s="80"/>
    </row>
    <row r="246" spans="3:5" s="21" customFormat="1" ht="12.75">
      <c r="C246" s="80"/>
      <c r="D246" s="80"/>
      <c r="E246" s="80"/>
    </row>
    <row r="247" spans="3:5" s="21" customFormat="1" ht="12.75">
      <c r="C247" s="80"/>
      <c r="D247" s="80"/>
      <c r="E247" s="80"/>
    </row>
    <row r="248" spans="3:5" s="21" customFormat="1" ht="12.75">
      <c r="C248" s="80"/>
      <c r="D248" s="80"/>
      <c r="E248" s="80"/>
    </row>
    <row r="249" spans="3:5" s="21" customFormat="1" ht="12.75">
      <c r="C249" s="80"/>
      <c r="D249" s="80"/>
      <c r="E249" s="80"/>
    </row>
    <row r="250" spans="3:5" s="21" customFormat="1" ht="12.75">
      <c r="C250" s="80"/>
      <c r="D250" s="80"/>
      <c r="E250" s="80"/>
    </row>
    <row r="251" spans="3:5" s="21" customFormat="1" ht="12.75">
      <c r="C251" s="80"/>
      <c r="D251" s="80"/>
      <c r="E251" s="80"/>
    </row>
    <row r="252" spans="3:5" s="21" customFormat="1" ht="12.75">
      <c r="C252" s="80"/>
      <c r="D252" s="80"/>
      <c r="E252" s="80"/>
    </row>
    <row r="253" spans="3:5" s="21" customFormat="1" ht="12.75">
      <c r="C253" s="80"/>
      <c r="D253" s="80"/>
      <c r="E253" s="80"/>
    </row>
    <row r="254" spans="3:5" s="21" customFormat="1" ht="12.75">
      <c r="C254" s="80"/>
      <c r="D254" s="80"/>
      <c r="E254" s="80"/>
    </row>
    <row r="255" spans="3:5" s="21" customFormat="1" ht="12.75">
      <c r="C255" s="80"/>
      <c r="D255" s="80"/>
      <c r="E255" s="80"/>
    </row>
    <row r="256" spans="3:5" s="21" customFormat="1" ht="12.75">
      <c r="C256" s="80"/>
      <c r="D256" s="80"/>
      <c r="E256" s="80"/>
    </row>
    <row r="257" spans="3:5" s="21" customFormat="1" ht="12.75">
      <c r="C257" s="80"/>
      <c r="D257" s="80"/>
      <c r="E257" s="80"/>
    </row>
    <row r="258" spans="3:5" s="21" customFormat="1" ht="12.75">
      <c r="C258" s="80"/>
      <c r="D258" s="80"/>
      <c r="E258" s="80"/>
    </row>
    <row r="259" spans="3:5" s="21" customFormat="1" ht="12.75">
      <c r="C259" s="80"/>
      <c r="D259" s="80"/>
      <c r="E259" s="80"/>
    </row>
    <row r="260" spans="3:5" s="21" customFormat="1" ht="12.75">
      <c r="C260" s="80"/>
      <c r="D260" s="80"/>
      <c r="E260" s="80"/>
    </row>
    <row r="261" spans="3:5" s="21" customFormat="1" ht="12.75">
      <c r="C261" s="80"/>
      <c r="D261" s="80"/>
      <c r="E261" s="80"/>
    </row>
    <row r="262" spans="3:5" s="21" customFormat="1" ht="12.75">
      <c r="C262" s="80"/>
      <c r="D262" s="80"/>
      <c r="E262" s="80"/>
    </row>
    <row r="263" spans="3:5" s="21" customFormat="1" ht="12.75">
      <c r="C263" s="80"/>
      <c r="D263" s="80"/>
      <c r="E263" s="80"/>
    </row>
    <row r="264" spans="3:5" s="21" customFormat="1" ht="12.75">
      <c r="C264" s="80"/>
      <c r="D264" s="80"/>
      <c r="E264" s="80"/>
    </row>
    <row r="265" spans="3:5" s="21" customFormat="1" ht="12.75">
      <c r="C265" s="80"/>
      <c r="D265" s="80"/>
      <c r="E265" s="80"/>
    </row>
    <row r="266" spans="3:5" s="21" customFormat="1" ht="12.75">
      <c r="C266" s="80"/>
      <c r="D266" s="80"/>
      <c r="E266" s="80"/>
    </row>
    <row r="267" spans="3:5" s="21" customFormat="1" ht="12.75">
      <c r="C267" s="80"/>
      <c r="D267" s="80"/>
      <c r="E267" s="80"/>
    </row>
    <row r="268" spans="3:5" s="21" customFormat="1" ht="12.75">
      <c r="C268" s="80"/>
      <c r="D268" s="80"/>
      <c r="E268" s="80"/>
    </row>
    <row r="269" spans="3:5" s="21" customFormat="1" ht="12.75">
      <c r="C269" s="80"/>
      <c r="D269" s="80"/>
      <c r="E269" s="80"/>
    </row>
    <row r="270" spans="3:5" s="21" customFormat="1" ht="12.75">
      <c r="C270" s="80"/>
      <c r="D270" s="80"/>
      <c r="E270" s="80"/>
    </row>
    <row r="271" spans="3:5" s="21" customFormat="1" ht="12.75">
      <c r="C271" s="80"/>
      <c r="D271" s="80"/>
      <c r="E271" s="80"/>
    </row>
    <row r="272" spans="3:5" s="21" customFormat="1" ht="12.75">
      <c r="C272" s="80"/>
      <c r="D272" s="80"/>
      <c r="E272" s="80"/>
    </row>
    <row r="273" spans="3:5" s="21" customFormat="1" ht="12.75">
      <c r="C273" s="80"/>
      <c r="D273" s="80"/>
      <c r="E273" s="80"/>
    </row>
    <row r="274" spans="3:5" s="21" customFormat="1" ht="12.75">
      <c r="C274" s="80"/>
      <c r="D274" s="80"/>
      <c r="E274" s="80"/>
    </row>
    <row r="275" spans="3:5" s="21" customFormat="1" ht="12.75">
      <c r="C275" s="80"/>
      <c r="D275" s="80"/>
      <c r="E275" s="80"/>
    </row>
    <row r="276" spans="3:5" s="21" customFormat="1" ht="12.75">
      <c r="C276" s="80"/>
      <c r="D276" s="80"/>
      <c r="E276" s="80"/>
    </row>
    <row r="277" spans="3:5" s="21" customFormat="1" ht="12.75">
      <c r="C277" s="80"/>
      <c r="D277" s="80"/>
      <c r="E277" s="80"/>
    </row>
    <row r="278" spans="3:5" s="21" customFormat="1" ht="12.75">
      <c r="C278" s="80"/>
      <c r="D278" s="80"/>
      <c r="E278" s="80"/>
    </row>
    <row r="279" spans="3:5" s="21" customFormat="1" ht="12.75">
      <c r="C279" s="80"/>
      <c r="D279" s="80"/>
      <c r="E279" s="80"/>
    </row>
    <row r="280" spans="3:5" s="21" customFormat="1" ht="12.75">
      <c r="C280" s="80"/>
      <c r="D280" s="80"/>
      <c r="E280" s="80"/>
    </row>
    <row r="281" spans="3:5" s="21" customFormat="1" ht="12.75">
      <c r="C281" s="80"/>
      <c r="D281" s="80"/>
      <c r="E281" s="80"/>
    </row>
    <row r="282" spans="3:5" s="21" customFormat="1" ht="12.75">
      <c r="C282" s="80"/>
      <c r="D282" s="80"/>
      <c r="E282" s="80"/>
    </row>
    <row r="283" spans="3:5" s="21" customFormat="1" ht="12.75">
      <c r="C283" s="80"/>
      <c r="D283" s="80"/>
      <c r="E283" s="80"/>
    </row>
    <row r="284" spans="3:5" s="21" customFormat="1" ht="12.75">
      <c r="C284" s="80"/>
      <c r="D284" s="80"/>
      <c r="E284" s="80"/>
    </row>
    <row r="285" spans="3:5" s="21" customFormat="1" ht="12.75">
      <c r="C285" s="80"/>
      <c r="D285" s="80"/>
      <c r="E285" s="80"/>
    </row>
    <row r="286" spans="3:5" s="21" customFormat="1" ht="12.75">
      <c r="C286" s="80"/>
      <c r="D286" s="80"/>
      <c r="E286" s="80"/>
    </row>
    <row r="287" spans="3:5" s="21" customFormat="1" ht="12.75">
      <c r="C287" s="80"/>
      <c r="D287" s="80"/>
      <c r="E287" s="80"/>
    </row>
    <row r="288" spans="3:5" s="21" customFormat="1" ht="12.75">
      <c r="C288" s="80"/>
      <c r="D288" s="80"/>
      <c r="E288" s="80"/>
    </row>
    <row r="289" spans="3:5" s="21" customFormat="1" ht="12.75">
      <c r="C289" s="80"/>
      <c r="D289" s="80"/>
      <c r="E289" s="80"/>
    </row>
    <row r="290" spans="3:5" s="21" customFormat="1" ht="12.75">
      <c r="C290" s="80"/>
      <c r="D290" s="80"/>
      <c r="E290" s="80"/>
    </row>
    <row r="291" spans="3:5" s="21" customFormat="1" ht="12.75">
      <c r="C291" s="80"/>
      <c r="D291" s="80"/>
      <c r="E291" s="80"/>
    </row>
    <row r="292" spans="3:5" s="21" customFormat="1" ht="12.75">
      <c r="C292" s="80"/>
      <c r="D292" s="80"/>
      <c r="E292" s="80"/>
    </row>
    <row r="293" spans="3:5" s="21" customFormat="1" ht="12.75">
      <c r="C293" s="80"/>
      <c r="D293" s="80"/>
      <c r="E293" s="80"/>
    </row>
    <row r="294" spans="3:5" s="21" customFormat="1" ht="12.75">
      <c r="C294" s="80"/>
      <c r="D294" s="80"/>
      <c r="E294" s="80"/>
    </row>
    <row r="295" spans="3:5" s="21" customFormat="1" ht="12.75">
      <c r="C295" s="80"/>
      <c r="D295" s="80"/>
      <c r="E295" s="80"/>
    </row>
    <row r="296" spans="3:5" s="21" customFormat="1" ht="12.75">
      <c r="C296" s="80"/>
      <c r="D296" s="80"/>
      <c r="E296" s="80"/>
    </row>
    <row r="297" spans="3:5" s="21" customFormat="1" ht="12.75">
      <c r="C297" s="80"/>
      <c r="D297" s="80"/>
      <c r="E297" s="80"/>
    </row>
    <row r="298" spans="3:5" s="21" customFormat="1" ht="12.75">
      <c r="C298" s="80"/>
      <c r="D298" s="80"/>
      <c r="E298" s="80"/>
    </row>
    <row r="299" spans="3:5" s="21" customFormat="1" ht="12.75">
      <c r="C299" s="80"/>
      <c r="D299" s="80"/>
      <c r="E299" s="80"/>
    </row>
    <row r="300" spans="3:5" s="21" customFormat="1" ht="12.75">
      <c r="C300" s="80"/>
      <c r="D300" s="80"/>
      <c r="E300" s="80"/>
    </row>
    <row r="301" spans="3:5" s="21" customFormat="1" ht="12.75">
      <c r="C301" s="80"/>
      <c r="D301" s="80"/>
      <c r="E301" s="80"/>
    </row>
    <row r="302" spans="3:5" s="21" customFormat="1" ht="12.75">
      <c r="C302" s="80"/>
      <c r="D302" s="80"/>
      <c r="E302" s="80"/>
    </row>
    <row r="303" spans="3:5" s="21" customFormat="1" ht="12.75">
      <c r="C303" s="80"/>
      <c r="D303" s="80"/>
      <c r="E303" s="80"/>
    </row>
    <row r="304" spans="3:5" s="21" customFormat="1" ht="12.75">
      <c r="C304" s="80"/>
      <c r="D304" s="80"/>
      <c r="E304" s="80"/>
    </row>
    <row r="305" spans="3:5" s="21" customFormat="1" ht="12.75">
      <c r="C305" s="80"/>
      <c r="D305" s="80"/>
      <c r="E305" s="80"/>
    </row>
    <row r="306" spans="3:5" s="21" customFormat="1" ht="12.75">
      <c r="C306" s="80"/>
      <c r="D306" s="80"/>
      <c r="E306" s="80"/>
    </row>
    <row r="307" spans="3:5" s="21" customFormat="1" ht="12.75">
      <c r="C307" s="80"/>
      <c r="D307" s="80"/>
      <c r="E307" s="80"/>
    </row>
    <row r="308" spans="3:5" s="21" customFormat="1" ht="12.75">
      <c r="C308" s="80"/>
      <c r="D308" s="80"/>
      <c r="E308" s="80"/>
    </row>
    <row r="309" spans="3:5" s="21" customFormat="1" ht="12.75">
      <c r="C309" s="80"/>
      <c r="D309" s="80"/>
      <c r="E309" s="80"/>
    </row>
    <row r="310" spans="3:5" s="21" customFormat="1" ht="12.75">
      <c r="C310" s="80"/>
      <c r="D310" s="80"/>
      <c r="E310" s="80"/>
    </row>
    <row r="311" spans="3:5" s="21" customFormat="1" ht="12.75">
      <c r="C311" s="80"/>
      <c r="D311" s="80"/>
      <c r="E311" s="80"/>
    </row>
    <row r="312" spans="3:5" s="21" customFormat="1" ht="12.75">
      <c r="C312" s="80"/>
      <c r="D312" s="80"/>
      <c r="E312" s="80"/>
    </row>
    <row r="313" spans="3:5" s="21" customFormat="1" ht="12.75">
      <c r="C313" s="80"/>
      <c r="D313" s="80"/>
      <c r="E313" s="80"/>
    </row>
    <row r="314" spans="3:5" s="21" customFormat="1" ht="12.75">
      <c r="C314" s="80"/>
      <c r="D314" s="80"/>
      <c r="E314" s="80"/>
    </row>
    <row r="315" spans="3:5" s="21" customFormat="1" ht="12.75">
      <c r="C315" s="80"/>
      <c r="D315" s="80"/>
      <c r="E315" s="80"/>
    </row>
    <row r="316" spans="3:5" s="21" customFormat="1" ht="12.75">
      <c r="C316" s="80"/>
      <c r="D316" s="80"/>
      <c r="E316" s="80"/>
    </row>
    <row r="317" spans="3:5" s="21" customFormat="1" ht="12.75">
      <c r="C317" s="80"/>
      <c r="D317" s="80"/>
      <c r="E317" s="80"/>
    </row>
    <row r="318" spans="3:5" s="21" customFormat="1" ht="12.75">
      <c r="C318" s="80"/>
      <c r="D318" s="80"/>
      <c r="E318" s="80"/>
    </row>
    <row r="319" spans="3:5" s="21" customFormat="1" ht="12.75">
      <c r="C319" s="80"/>
      <c r="D319" s="80"/>
      <c r="E319" s="80"/>
    </row>
    <row r="320" spans="3:5" s="21" customFormat="1" ht="12.75">
      <c r="C320" s="80"/>
      <c r="D320" s="80"/>
      <c r="E320" s="80"/>
    </row>
    <row r="321" spans="3:5" s="21" customFormat="1" ht="12.75">
      <c r="C321" s="80"/>
      <c r="D321" s="80"/>
      <c r="E321" s="80"/>
    </row>
    <row r="322" spans="3:5" s="21" customFormat="1" ht="12.75">
      <c r="C322" s="80"/>
      <c r="D322" s="80"/>
      <c r="E322" s="80"/>
    </row>
    <row r="323" spans="3:5" s="21" customFormat="1" ht="12.75">
      <c r="C323" s="80"/>
      <c r="D323" s="80"/>
      <c r="E323" s="80"/>
    </row>
    <row r="324" spans="3:5" s="21" customFormat="1" ht="12.75">
      <c r="C324" s="80"/>
      <c r="D324" s="80"/>
      <c r="E324" s="80"/>
    </row>
    <row r="325" spans="3:5" s="21" customFormat="1" ht="12.75">
      <c r="C325" s="80"/>
      <c r="D325" s="80"/>
      <c r="E325" s="80"/>
    </row>
    <row r="326" spans="3:5" s="21" customFormat="1" ht="12.75">
      <c r="C326" s="80"/>
      <c r="D326" s="80"/>
      <c r="E326" s="80"/>
    </row>
    <row r="327" spans="3:5" s="21" customFormat="1" ht="12.75">
      <c r="C327" s="80"/>
      <c r="D327" s="80"/>
      <c r="E327" s="80"/>
    </row>
    <row r="328" spans="3:5" s="21" customFormat="1" ht="12.75">
      <c r="C328" s="80"/>
      <c r="D328" s="80"/>
      <c r="E328" s="80"/>
    </row>
    <row r="329" spans="3:5" s="21" customFormat="1" ht="12.75">
      <c r="C329" s="80"/>
      <c r="D329" s="80"/>
      <c r="E329" s="80"/>
    </row>
    <row r="330" spans="3:5" s="21" customFormat="1" ht="12.75">
      <c r="C330" s="80"/>
      <c r="D330" s="80"/>
      <c r="E330" s="80"/>
    </row>
    <row r="331" spans="3:5" s="21" customFormat="1" ht="12.75">
      <c r="C331" s="80"/>
      <c r="D331" s="80"/>
      <c r="E331" s="80"/>
    </row>
    <row r="332" spans="3:5" s="21" customFormat="1" ht="12.75">
      <c r="C332" s="80"/>
      <c r="D332" s="80"/>
      <c r="E332" s="80"/>
    </row>
    <row r="333" spans="3:5" s="21" customFormat="1" ht="12.75">
      <c r="C333" s="80"/>
      <c r="D333" s="80"/>
      <c r="E333" s="80"/>
    </row>
    <row r="334" spans="3:5" s="21" customFormat="1" ht="12.75">
      <c r="C334" s="80"/>
      <c r="D334" s="80"/>
      <c r="E334" s="80"/>
    </row>
    <row r="335" spans="3:5" s="21" customFormat="1" ht="12.75">
      <c r="C335" s="80"/>
      <c r="D335" s="80"/>
      <c r="E335" s="80"/>
    </row>
    <row r="336" spans="3:5" s="21" customFormat="1" ht="12.75">
      <c r="C336" s="80"/>
      <c r="D336" s="80"/>
      <c r="E336" s="80"/>
    </row>
    <row r="337" spans="3:5" s="21" customFormat="1" ht="12.75">
      <c r="C337" s="80"/>
      <c r="D337" s="80"/>
      <c r="E337" s="80"/>
    </row>
    <row r="338" spans="3:5" s="21" customFormat="1" ht="12.75">
      <c r="C338" s="80"/>
      <c r="D338" s="80"/>
      <c r="E338" s="80"/>
    </row>
    <row r="339" spans="3:5" s="21" customFormat="1" ht="12.75">
      <c r="C339" s="80"/>
      <c r="D339" s="80"/>
      <c r="E339" s="80"/>
    </row>
    <row r="340" spans="3:5" s="21" customFormat="1" ht="12.75">
      <c r="C340" s="80"/>
      <c r="D340" s="80"/>
      <c r="E340" s="80"/>
    </row>
    <row r="341" spans="3:5" s="21" customFormat="1" ht="12.75">
      <c r="C341" s="80"/>
      <c r="D341" s="80"/>
      <c r="E341" s="80"/>
    </row>
    <row r="342" spans="3:5" s="21" customFormat="1" ht="12.75">
      <c r="C342" s="80"/>
      <c r="D342" s="80"/>
      <c r="E342" s="80"/>
    </row>
    <row r="343" spans="3:5" s="21" customFormat="1" ht="12.75">
      <c r="C343" s="80"/>
      <c r="D343" s="80"/>
      <c r="E343" s="80"/>
    </row>
    <row r="344" spans="3:5" s="21" customFormat="1" ht="12.75">
      <c r="C344" s="80"/>
      <c r="D344" s="80"/>
      <c r="E344" s="80"/>
    </row>
    <row r="345" spans="3:5" s="21" customFormat="1" ht="12.75">
      <c r="C345" s="80"/>
      <c r="D345" s="80"/>
      <c r="E345" s="80"/>
    </row>
    <row r="346" spans="3:5" s="21" customFormat="1" ht="12.75">
      <c r="C346" s="80"/>
      <c r="D346" s="80"/>
      <c r="E346" s="80"/>
    </row>
    <row r="347" spans="3:5" s="21" customFormat="1" ht="12.75">
      <c r="C347" s="80"/>
      <c r="D347" s="80"/>
      <c r="E347" s="80"/>
    </row>
    <row r="348" spans="3:5" s="21" customFormat="1" ht="12.75">
      <c r="C348" s="80"/>
      <c r="D348" s="80"/>
      <c r="E348" s="80"/>
    </row>
    <row r="349" spans="3:5" s="21" customFormat="1" ht="12.75">
      <c r="C349" s="80"/>
      <c r="D349" s="80"/>
      <c r="E349" s="80"/>
    </row>
    <row r="350" spans="3:5" s="21" customFormat="1" ht="12.75">
      <c r="C350" s="80"/>
      <c r="D350" s="80"/>
      <c r="E350" s="80"/>
    </row>
    <row r="351" spans="3:5" s="21" customFormat="1" ht="12.75">
      <c r="C351" s="80"/>
      <c r="D351" s="80"/>
      <c r="E351" s="80"/>
    </row>
    <row r="352" spans="3:5" s="21" customFormat="1" ht="12.75">
      <c r="C352" s="80"/>
      <c r="D352" s="80"/>
      <c r="E352" s="80"/>
    </row>
    <row r="353" spans="3:5" s="21" customFormat="1" ht="12.75">
      <c r="C353" s="80"/>
      <c r="D353" s="80"/>
      <c r="E353" s="80"/>
    </row>
    <row r="354" spans="3:5" s="21" customFormat="1" ht="12.75">
      <c r="C354" s="80"/>
      <c r="D354" s="80"/>
      <c r="E354" s="80"/>
    </row>
    <row r="355" spans="3:5" s="21" customFormat="1" ht="12.75">
      <c r="C355" s="80"/>
      <c r="D355" s="80"/>
      <c r="E355" s="80"/>
    </row>
    <row r="356" spans="3:5" s="21" customFormat="1" ht="12.75">
      <c r="C356" s="80"/>
      <c r="D356" s="80"/>
      <c r="E356" s="80"/>
    </row>
    <row r="357" spans="3:5" s="21" customFormat="1" ht="12.75">
      <c r="C357" s="80"/>
      <c r="D357" s="80"/>
      <c r="E357" s="80"/>
    </row>
    <row r="358" spans="3:5" s="21" customFormat="1" ht="12.75">
      <c r="C358" s="80"/>
      <c r="D358" s="80"/>
      <c r="E358" s="80"/>
    </row>
    <row r="359" spans="3:5" s="21" customFormat="1" ht="12.75">
      <c r="C359" s="80"/>
      <c r="D359" s="80"/>
      <c r="E359" s="80"/>
    </row>
    <row r="360" spans="3:5" s="21" customFormat="1" ht="12.75">
      <c r="C360" s="80"/>
      <c r="D360" s="80"/>
      <c r="E360" s="80"/>
    </row>
    <row r="361" spans="3:5" s="21" customFormat="1" ht="12.75">
      <c r="C361" s="80"/>
      <c r="D361" s="80"/>
      <c r="E361" s="80"/>
    </row>
    <row r="362" spans="3:5" s="21" customFormat="1" ht="12.75">
      <c r="C362" s="80"/>
      <c r="D362" s="80"/>
      <c r="E362" s="80"/>
    </row>
    <row r="363" spans="3:5" s="21" customFormat="1" ht="12.75">
      <c r="C363" s="80"/>
      <c r="D363" s="80"/>
      <c r="E363" s="80"/>
    </row>
    <row r="364" spans="3:5" s="21" customFormat="1" ht="12.75">
      <c r="C364" s="80"/>
      <c r="D364" s="80"/>
      <c r="E364" s="80"/>
    </row>
    <row r="365" spans="3:5" s="21" customFormat="1" ht="12.75">
      <c r="C365" s="80"/>
      <c r="D365" s="80"/>
      <c r="E365" s="80"/>
    </row>
    <row r="366" spans="3:5" s="21" customFormat="1" ht="12.75">
      <c r="C366" s="80"/>
      <c r="D366" s="80"/>
      <c r="E366" s="80"/>
    </row>
    <row r="367" spans="3:5" s="21" customFormat="1" ht="12.75">
      <c r="C367" s="80"/>
      <c r="D367" s="80"/>
      <c r="E367" s="80"/>
    </row>
    <row r="368" spans="3:5" s="21" customFormat="1" ht="12.75">
      <c r="C368" s="80"/>
      <c r="D368" s="80"/>
      <c r="E368" s="80"/>
    </row>
    <row r="369" spans="3:5" s="21" customFormat="1" ht="12.75">
      <c r="C369" s="80"/>
      <c r="D369" s="80"/>
      <c r="E369" s="80"/>
    </row>
    <row r="370" spans="3:5" s="21" customFormat="1" ht="12.75">
      <c r="C370" s="80"/>
      <c r="D370" s="80"/>
      <c r="E370" s="80"/>
    </row>
    <row r="371" spans="3:5" s="21" customFormat="1" ht="12.75">
      <c r="C371" s="80"/>
      <c r="D371" s="80"/>
      <c r="E371" s="80"/>
    </row>
    <row r="372" spans="3:5" s="21" customFormat="1" ht="12.75">
      <c r="C372" s="80"/>
      <c r="D372" s="80"/>
      <c r="E372" s="80"/>
    </row>
    <row r="373" spans="3:5" s="21" customFormat="1" ht="12.75">
      <c r="C373" s="80"/>
      <c r="D373" s="80"/>
      <c r="E373" s="80"/>
    </row>
    <row r="374" spans="3:5" s="21" customFormat="1" ht="12.75">
      <c r="C374" s="80"/>
      <c r="D374" s="80"/>
      <c r="E374" s="80"/>
    </row>
    <row r="375" spans="3:5" s="21" customFormat="1" ht="12.75">
      <c r="C375" s="80"/>
      <c r="D375" s="80"/>
      <c r="E375" s="80"/>
    </row>
    <row r="376" spans="3:5" s="21" customFormat="1" ht="12.75">
      <c r="C376" s="80"/>
      <c r="D376" s="80"/>
      <c r="E376" s="80"/>
    </row>
    <row r="377" spans="3:5" s="21" customFormat="1" ht="12.75">
      <c r="C377" s="80"/>
      <c r="D377" s="80"/>
      <c r="E377" s="80"/>
    </row>
    <row r="378" spans="3:5" s="21" customFormat="1" ht="12.75">
      <c r="C378" s="80"/>
      <c r="D378" s="80"/>
      <c r="E378" s="80"/>
    </row>
    <row r="379" spans="3:5" s="21" customFormat="1" ht="12.75">
      <c r="C379" s="80"/>
      <c r="D379" s="80"/>
      <c r="E379" s="80"/>
    </row>
    <row r="380" spans="3:5" s="21" customFormat="1" ht="12.75">
      <c r="C380" s="80"/>
      <c r="D380" s="80"/>
      <c r="E380" s="80"/>
    </row>
    <row r="381" spans="3:5" s="21" customFormat="1" ht="12.75">
      <c r="C381" s="80"/>
      <c r="D381" s="80"/>
      <c r="E381" s="80"/>
    </row>
    <row r="382" spans="3:5" s="21" customFormat="1" ht="12.75">
      <c r="C382" s="80"/>
      <c r="D382" s="80"/>
      <c r="E382" s="80"/>
    </row>
    <row r="383" spans="3:5" s="21" customFormat="1" ht="12.75">
      <c r="C383" s="80"/>
      <c r="D383" s="80"/>
      <c r="E383" s="80"/>
    </row>
    <row r="384" spans="3:5" s="21" customFormat="1" ht="12.75">
      <c r="C384" s="80"/>
      <c r="D384" s="80"/>
      <c r="E384" s="80"/>
    </row>
    <row r="385" spans="3:5" s="21" customFormat="1" ht="12.75">
      <c r="C385" s="80"/>
      <c r="D385" s="80"/>
      <c r="E385" s="80"/>
    </row>
    <row r="386" spans="3:5" s="21" customFormat="1" ht="12.75">
      <c r="C386" s="80"/>
      <c r="D386" s="80"/>
      <c r="E386" s="80"/>
    </row>
    <row r="387" spans="3:5" s="21" customFormat="1" ht="12.75">
      <c r="C387" s="80"/>
      <c r="D387" s="80"/>
      <c r="E387" s="80"/>
    </row>
    <row r="388" spans="3:5" s="21" customFormat="1" ht="12.75">
      <c r="C388" s="80"/>
      <c r="D388" s="80"/>
      <c r="E388" s="80"/>
    </row>
    <row r="389" spans="3:5" s="21" customFormat="1" ht="12.75">
      <c r="C389" s="80"/>
      <c r="D389" s="80"/>
      <c r="E389" s="80"/>
    </row>
    <row r="390" spans="3:5" s="21" customFormat="1" ht="12.75">
      <c r="C390" s="80"/>
      <c r="D390" s="80"/>
      <c r="E390" s="80"/>
    </row>
    <row r="391" spans="3:5" s="21" customFormat="1" ht="12.75">
      <c r="C391" s="80"/>
      <c r="D391" s="80"/>
      <c r="E391" s="80"/>
    </row>
    <row r="392" spans="3:5" s="21" customFormat="1" ht="12.75">
      <c r="C392" s="80"/>
      <c r="D392" s="80"/>
      <c r="E392" s="80"/>
    </row>
    <row r="393" spans="3:5" s="21" customFormat="1" ht="12.75">
      <c r="C393" s="80"/>
      <c r="D393" s="80"/>
      <c r="E393" s="80"/>
    </row>
    <row r="394" spans="3:5" s="21" customFormat="1" ht="12.75">
      <c r="C394" s="80"/>
      <c r="D394" s="80"/>
      <c r="E394" s="80"/>
    </row>
    <row r="395" spans="3:5" s="21" customFormat="1" ht="12.75">
      <c r="C395" s="80"/>
      <c r="D395" s="80"/>
      <c r="E395" s="80"/>
    </row>
    <row r="396" spans="3:5" s="21" customFormat="1" ht="12.75">
      <c r="C396" s="80"/>
      <c r="D396" s="80"/>
      <c r="E396" s="80"/>
    </row>
    <row r="397" spans="3:5" s="21" customFormat="1" ht="12.75">
      <c r="C397" s="80"/>
      <c r="D397" s="80"/>
      <c r="E397" s="80"/>
    </row>
    <row r="398" spans="3:5" s="21" customFormat="1" ht="12.75">
      <c r="C398" s="80"/>
      <c r="D398" s="80"/>
      <c r="E398" s="80"/>
    </row>
    <row r="399" spans="3:5" s="21" customFormat="1" ht="12.75">
      <c r="C399" s="80"/>
      <c r="D399" s="80"/>
      <c r="E399" s="80"/>
    </row>
    <row r="400" spans="3:5" s="21" customFormat="1" ht="12.75">
      <c r="C400" s="80"/>
      <c r="D400" s="80"/>
      <c r="E400" s="80"/>
    </row>
    <row r="401" spans="3:5" s="21" customFormat="1" ht="12.75">
      <c r="C401" s="80"/>
      <c r="D401" s="80"/>
      <c r="E401" s="80"/>
    </row>
    <row r="402" spans="3:5" s="21" customFormat="1" ht="12.75">
      <c r="C402" s="80"/>
      <c r="D402" s="80"/>
      <c r="E402" s="80"/>
    </row>
    <row r="403" spans="3:5" s="21" customFormat="1" ht="12.75">
      <c r="C403" s="80"/>
      <c r="D403" s="80"/>
      <c r="E403" s="80"/>
    </row>
    <row r="404" spans="3:5" s="21" customFormat="1" ht="12.75">
      <c r="C404" s="80"/>
      <c r="D404" s="80"/>
      <c r="E404" s="80"/>
    </row>
    <row r="405" spans="3:5" s="21" customFormat="1" ht="12.75">
      <c r="C405" s="80"/>
      <c r="D405" s="80"/>
      <c r="E405" s="80"/>
    </row>
    <row r="406" spans="3:5" s="21" customFormat="1" ht="12.75">
      <c r="C406" s="80"/>
      <c r="D406" s="80"/>
      <c r="E406" s="80"/>
    </row>
    <row r="407" spans="3:5" s="21" customFormat="1" ht="12.75">
      <c r="C407" s="80"/>
      <c r="D407" s="80"/>
      <c r="E407" s="80"/>
    </row>
    <row r="408" spans="3:5" s="21" customFormat="1" ht="12.75">
      <c r="C408" s="80"/>
      <c r="D408" s="80"/>
      <c r="E408" s="80"/>
    </row>
    <row r="409" spans="3:5" s="21" customFormat="1" ht="12.75">
      <c r="C409" s="80"/>
      <c r="D409" s="80"/>
      <c r="E409" s="80"/>
    </row>
    <row r="410" spans="3:5" s="21" customFormat="1" ht="12.75">
      <c r="C410" s="80"/>
      <c r="D410" s="80"/>
      <c r="E410" s="80"/>
    </row>
    <row r="411" spans="3:5" s="21" customFormat="1" ht="12.75">
      <c r="C411" s="80"/>
      <c r="D411" s="80"/>
      <c r="E411" s="80"/>
    </row>
    <row r="412" spans="3:5" s="21" customFormat="1" ht="12.75">
      <c r="C412" s="80"/>
      <c r="D412" s="80"/>
      <c r="E412" s="80"/>
    </row>
    <row r="413" spans="3:5" s="21" customFormat="1" ht="12.75">
      <c r="C413" s="80"/>
      <c r="D413" s="80"/>
      <c r="E413" s="80"/>
    </row>
    <row r="414" spans="3:5" s="21" customFormat="1" ht="12.75">
      <c r="C414" s="80"/>
      <c r="D414" s="80"/>
      <c r="E414" s="80"/>
    </row>
    <row r="415" spans="3:5" s="21" customFormat="1" ht="12.75">
      <c r="C415" s="80"/>
      <c r="D415" s="80"/>
      <c r="E415" s="80"/>
    </row>
    <row r="416" spans="3:5" s="21" customFormat="1" ht="12.75">
      <c r="C416" s="80"/>
      <c r="D416" s="80"/>
      <c r="E416" s="80"/>
    </row>
    <row r="417" spans="3:5" s="21" customFormat="1" ht="12.75">
      <c r="C417" s="80"/>
      <c r="D417" s="80"/>
      <c r="E417" s="80"/>
    </row>
    <row r="418" spans="3:5" s="21" customFormat="1" ht="12.75">
      <c r="C418" s="80"/>
      <c r="D418" s="80"/>
      <c r="E418" s="80"/>
    </row>
    <row r="419" spans="3:5" s="21" customFormat="1" ht="12.75">
      <c r="C419" s="80"/>
      <c r="D419" s="80"/>
      <c r="E419" s="80"/>
    </row>
    <row r="420" spans="3:5" s="21" customFormat="1" ht="12.75">
      <c r="C420" s="80"/>
      <c r="D420" s="80"/>
      <c r="E420" s="80"/>
    </row>
    <row r="421" spans="3:5" s="21" customFormat="1" ht="12.75">
      <c r="C421" s="80"/>
      <c r="D421" s="80"/>
      <c r="E421" s="80"/>
    </row>
    <row r="422" spans="3:5" s="21" customFormat="1" ht="12.75">
      <c r="C422" s="80"/>
      <c r="D422" s="80"/>
      <c r="E422" s="80"/>
    </row>
    <row r="423" spans="3:5" s="21" customFormat="1" ht="12.75">
      <c r="C423" s="80"/>
      <c r="D423" s="80"/>
      <c r="E423" s="80"/>
    </row>
    <row r="424" spans="3:5" s="21" customFormat="1" ht="12.75">
      <c r="C424" s="80"/>
      <c r="D424" s="80"/>
      <c r="E424" s="80"/>
    </row>
    <row r="425" spans="3:5" s="21" customFormat="1" ht="12.75">
      <c r="C425" s="80"/>
      <c r="D425" s="80"/>
      <c r="E425" s="80"/>
    </row>
    <row r="426" spans="3:5" s="21" customFormat="1" ht="12.75">
      <c r="C426" s="80"/>
      <c r="D426" s="80"/>
      <c r="E426" s="80"/>
    </row>
    <row r="427" spans="3:5" s="21" customFormat="1" ht="12.75">
      <c r="C427" s="80"/>
      <c r="D427" s="80"/>
      <c r="E427" s="80"/>
    </row>
    <row r="428" spans="3:5" s="21" customFormat="1" ht="12.75">
      <c r="C428" s="80"/>
      <c r="D428" s="80"/>
      <c r="E428" s="80"/>
    </row>
    <row r="429" spans="3:5" s="21" customFormat="1" ht="12.75">
      <c r="C429" s="80"/>
      <c r="D429" s="80"/>
      <c r="E429" s="80"/>
    </row>
    <row r="430" spans="3:5" s="21" customFormat="1" ht="12.75">
      <c r="C430" s="80"/>
      <c r="D430" s="80"/>
      <c r="E430" s="80"/>
    </row>
    <row r="431" spans="3:5" s="21" customFormat="1" ht="12.75">
      <c r="C431" s="80"/>
      <c r="D431" s="80"/>
      <c r="E431" s="80"/>
    </row>
    <row r="432" spans="3:5" s="21" customFormat="1" ht="12.75">
      <c r="C432" s="80"/>
      <c r="D432" s="80"/>
      <c r="E432" s="80"/>
    </row>
    <row r="433" spans="3:5" s="21" customFormat="1" ht="12.75">
      <c r="C433" s="80"/>
      <c r="D433" s="80"/>
      <c r="E433" s="80"/>
    </row>
    <row r="434" spans="3:5" s="21" customFormat="1" ht="12.75">
      <c r="C434" s="80"/>
      <c r="D434" s="80"/>
      <c r="E434" s="80"/>
    </row>
    <row r="435" spans="3:5" s="21" customFormat="1" ht="12.75">
      <c r="C435" s="80"/>
      <c r="D435" s="80"/>
      <c r="E435" s="80"/>
    </row>
    <row r="436" spans="3:5" s="21" customFormat="1" ht="12.75">
      <c r="C436" s="80"/>
      <c r="D436" s="80"/>
      <c r="E436" s="80"/>
    </row>
    <row r="437" spans="3:5" s="21" customFormat="1" ht="12.75">
      <c r="C437" s="80"/>
      <c r="D437" s="80"/>
      <c r="E437" s="80"/>
    </row>
    <row r="438" spans="3:5" s="21" customFormat="1" ht="12.75">
      <c r="C438" s="80"/>
      <c r="D438" s="80"/>
      <c r="E438" s="80"/>
    </row>
    <row r="439" spans="3:5" s="21" customFormat="1" ht="12.75">
      <c r="C439" s="80"/>
      <c r="D439" s="80"/>
      <c r="E439" s="80"/>
    </row>
    <row r="440" spans="3:5" s="21" customFormat="1" ht="12.75">
      <c r="C440" s="80"/>
      <c r="D440" s="80"/>
      <c r="E440" s="80"/>
    </row>
    <row r="441" spans="3:5" s="21" customFormat="1" ht="12.75">
      <c r="C441" s="80"/>
      <c r="D441" s="80"/>
      <c r="E441" s="80"/>
    </row>
    <row r="442" spans="3:5" s="21" customFormat="1" ht="12.75">
      <c r="C442" s="80"/>
      <c r="D442" s="80"/>
      <c r="E442" s="80"/>
    </row>
    <row r="443" spans="3:5" s="21" customFormat="1" ht="12.75">
      <c r="C443" s="80"/>
      <c r="D443" s="80"/>
      <c r="E443" s="80"/>
    </row>
    <row r="444" spans="3:5" s="21" customFormat="1" ht="12.75">
      <c r="C444" s="80"/>
      <c r="D444" s="80"/>
      <c r="E444" s="80"/>
    </row>
    <row r="445" spans="3:5" s="21" customFormat="1" ht="12.75">
      <c r="C445" s="80"/>
      <c r="D445" s="80"/>
      <c r="E445" s="80"/>
    </row>
    <row r="446" spans="3:5" s="21" customFormat="1" ht="12.75">
      <c r="C446" s="80"/>
      <c r="D446" s="80"/>
      <c r="E446" s="80"/>
    </row>
    <row r="447" spans="3:5" s="21" customFormat="1" ht="12.75">
      <c r="C447" s="80"/>
      <c r="D447" s="80"/>
      <c r="E447" s="80"/>
    </row>
    <row r="448" spans="3:5" s="21" customFormat="1" ht="12.75">
      <c r="C448" s="80"/>
      <c r="D448" s="80"/>
      <c r="E448" s="80"/>
    </row>
    <row r="449" spans="3:5" s="21" customFormat="1" ht="12.75">
      <c r="C449" s="80"/>
      <c r="D449" s="80"/>
      <c r="E449" s="80"/>
    </row>
    <row r="450" spans="3:5" s="21" customFormat="1" ht="12.75">
      <c r="C450" s="80"/>
      <c r="D450" s="80"/>
      <c r="E450" s="80"/>
    </row>
    <row r="451" spans="3:5" s="21" customFormat="1" ht="12.75">
      <c r="C451" s="80"/>
      <c r="D451" s="80"/>
      <c r="E451" s="80"/>
    </row>
    <row r="452" spans="3:5" s="21" customFormat="1" ht="12.75">
      <c r="C452" s="80"/>
      <c r="D452" s="80"/>
      <c r="E452" s="80"/>
    </row>
    <row r="453" spans="3:5" s="21" customFormat="1" ht="12.75">
      <c r="C453" s="80"/>
      <c r="D453" s="80"/>
      <c r="E453" s="80"/>
    </row>
    <row r="454" spans="3:5" s="21" customFormat="1" ht="12.75">
      <c r="C454" s="80"/>
      <c r="D454" s="80"/>
      <c r="E454" s="80"/>
    </row>
    <row r="455" spans="3:5" s="21" customFormat="1" ht="12.75">
      <c r="C455" s="80"/>
      <c r="D455" s="80"/>
      <c r="E455" s="80"/>
    </row>
    <row r="456" spans="3:5" s="21" customFormat="1" ht="12.75">
      <c r="C456" s="80"/>
      <c r="D456" s="80"/>
      <c r="E456" s="80"/>
    </row>
    <row r="457" spans="3:5" s="21" customFormat="1" ht="12.75">
      <c r="C457" s="80"/>
      <c r="D457" s="80"/>
      <c r="E457" s="80"/>
    </row>
    <row r="458" spans="3:5" s="21" customFormat="1" ht="12.75">
      <c r="C458" s="80"/>
      <c r="D458" s="80"/>
      <c r="E458" s="80"/>
    </row>
    <row r="459" spans="3:5" s="21" customFormat="1" ht="12.75">
      <c r="C459" s="80"/>
      <c r="D459" s="80"/>
      <c r="E459" s="80"/>
    </row>
    <row r="460" spans="3:5" s="21" customFormat="1" ht="12.75">
      <c r="C460" s="80"/>
      <c r="D460" s="80"/>
      <c r="E460" s="80"/>
    </row>
    <row r="461" spans="3:5" s="21" customFormat="1" ht="12.75">
      <c r="C461" s="80"/>
      <c r="D461" s="80"/>
      <c r="E461" s="80"/>
    </row>
    <row r="462" spans="3:5" s="21" customFormat="1" ht="12.75">
      <c r="C462" s="80"/>
      <c r="D462" s="80"/>
      <c r="E462" s="80"/>
    </row>
    <row r="463" spans="3:5" s="21" customFormat="1" ht="12.75">
      <c r="C463" s="80"/>
      <c r="D463" s="80"/>
      <c r="E463" s="80"/>
    </row>
    <row r="464" spans="3:5" s="21" customFormat="1" ht="12.75">
      <c r="C464" s="80"/>
      <c r="D464" s="80"/>
      <c r="E464" s="80"/>
    </row>
    <row r="465" spans="3:5" s="21" customFormat="1" ht="12.75">
      <c r="C465" s="80"/>
      <c r="D465" s="80"/>
      <c r="E465" s="80"/>
    </row>
    <row r="466" spans="3:5" s="21" customFormat="1" ht="12.75">
      <c r="C466" s="80"/>
      <c r="D466" s="80"/>
      <c r="E466" s="80"/>
    </row>
    <row r="467" spans="3:5" s="21" customFormat="1" ht="12.75">
      <c r="C467" s="80"/>
      <c r="D467" s="80"/>
      <c r="E467" s="80"/>
    </row>
    <row r="468" spans="3:5" s="21" customFormat="1" ht="12.75">
      <c r="C468" s="80"/>
      <c r="D468" s="80"/>
      <c r="E468" s="80"/>
    </row>
    <row r="469" spans="3:5" s="21" customFormat="1" ht="12.75">
      <c r="C469" s="80"/>
      <c r="D469" s="80"/>
      <c r="E469" s="80"/>
    </row>
    <row r="470" spans="3:5" s="21" customFormat="1" ht="12.75">
      <c r="C470" s="80"/>
      <c r="D470" s="80"/>
      <c r="E470" s="80"/>
    </row>
    <row r="471" spans="3:5" s="21" customFormat="1" ht="12.75">
      <c r="C471" s="80"/>
      <c r="D471" s="80"/>
      <c r="E471" s="80"/>
    </row>
    <row r="472" spans="3:5" s="21" customFormat="1" ht="12.75">
      <c r="C472" s="80"/>
      <c r="D472" s="80"/>
      <c r="E472" s="80"/>
    </row>
    <row r="473" spans="3:5" s="21" customFormat="1" ht="12.75">
      <c r="C473" s="80"/>
      <c r="D473" s="80"/>
      <c r="E473" s="80"/>
    </row>
    <row r="474" spans="3:5" s="21" customFormat="1" ht="12.75">
      <c r="C474" s="80"/>
      <c r="D474" s="80"/>
      <c r="E474" s="80"/>
    </row>
    <row r="475" spans="3:5" s="21" customFormat="1" ht="12.75">
      <c r="C475" s="80"/>
      <c r="D475" s="80"/>
      <c r="E475" s="80"/>
    </row>
    <row r="476" spans="3:5" s="21" customFormat="1" ht="12.75">
      <c r="C476" s="80"/>
      <c r="D476" s="80"/>
      <c r="E476" s="80"/>
    </row>
    <row r="477" spans="3:5" s="21" customFormat="1" ht="12.75">
      <c r="C477" s="80"/>
      <c r="D477" s="80"/>
      <c r="E477" s="80"/>
    </row>
    <row r="478" spans="3:5" s="21" customFormat="1" ht="12.75">
      <c r="C478" s="80"/>
      <c r="D478" s="80"/>
      <c r="E478" s="80"/>
    </row>
    <row r="479" spans="3:5" s="21" customFormat="1" ht="12.75">
      <c r="C479" s="80"/>
      <c r="D479" s="80"/>
      <c r="E479" s="80"/>
    </row>
    <row r="480" spans="3:5" s="21" customFormat="1" ht="12.75">
      <c r="C480" s="80"/>
      <c r="D480" s="80"/>
      <c r="E480" s="80"/>
    </row>
    <row r="481" spans="3:5" s="21" customFormat="1" ht="12.75">
      <c r="C481" s="80"/>
      <c r="D481" s="80"/>
      <c r="E481" s="80"/>
    </row>
    <row r="482" spans="3:5" s="21" customFormat="1" ht="12.75">
      <c r="C482" s="80"/>
      <c r="D482" s="80"/>
      <c r="E482" s="80"/>
    </row>
    <row r="483" spans="3:5" s="21" customFormat="1" ht="12.75">
      <c r="C483" s="80"/>
      <c r="D483" s="80"/>
      <c r="E483" s="80"/>
    </row>
    <row r="484" spans="3:5" s="21" customFormat="1" ht="12.75">
      <c r="C484" s="80"/>
      <c r="D484" s="80"/>
      <c r="E484" s="80"/>
    </row>
    <row r="485" spans="3:5" s="21" customFormat="1" ht="12.75">
      <c r="C485" s="80"/>
      <c r="D485" s="80"/>
      <c r="E485" s="80"/>
    </row>
    <row r="486" spans="3:5" s="21" customFormat="1" ht="12.75">
      <c r="C486" s="80"/>
      <c r="D486" s="80"/>
      <c r="E486" s="80"/>
    </row>
    <row r="487" spans="3:5" s="21" customFormat="1" ht="12.75">
      <c r="C487" s="80"/>
      <c r="D487" s="80"/>
      <c r="E487" s="80"/>
    </row>
    <row r="488" spans="3:5" s="21" customFormat="1" ht="12.75">
      <c r="C488" s="80"/>
      <c r="D488" s="80"/>
      <c r="E488" s="80"/>
    </row>
    <row r="489" spans="3:5" s="21" customFormat="1" ht="12.75">
      <c r="C489" s="80"/>
      <c r="D489" s="80"/>
      <c r="E489" s="80"/>
    </row>
    <row r="490" spans="3:5" s="21" customFormat="1" ht="12.75">
      <c r="C490" s="80"/>
      <c r="D490" s="80"/>
      <c r="E490" s="80"/>
    </row>
    <row r="491" spans="3:5" s="21" customFormat="1" ht="12.75">
      <c r="C491" s="80"/>
      <c r="D491" s="80"/>
      <c r="E491" s="80"/>
    </row>
    <row r="492" spans="3:5" s="21" customFormat="1" ht="12.75">
      <c r="C492" s="80"/>
      <c r="D492" s="80"/>
      <c r="E492" s="80"/>
    </row>
    <row r="493" spans="3:5" s="21" customFormat="1" ht="12.75">
      <c r="C493" s="80"/>
      <c r="D493" s="80"/>
      <c r="E493" s="80"/>
    </row>
    <row r="494" spans="3:5" s="21" customFormat="1" ht="12.75">
      <c r="C494" s="80"/>
      <c r="D494" s="80"/>
      <c r="E494" s="80"/>
    </row>
    <row r="495" spans="3:5" s="21" customFormat="1" ht="12.75">
      <c r="C495" s="80"/>
      <c r="D495" s="80"/>
      <c r="E495" s="80"/>
    </row>
    <row r="496" spans="3:5" s="21" customFormat="1" ht="12.75">
      <c r="C496" s="80"/>
      <c r="D496" s="80"/>
      <c r="E496" s="80"/>
    </row>
    <row r="497" spans="3:5" s="21" customFormat="1" ht="12.75">
      <c r="C497" s="80"/>
      <c r="D497" s="80"/>
      <c r="E497" s="80"/>
    </row>
    <row r="498" spans="3:5" s="21" customFormat="1" ht="12.75">
      <c r="C498" s="80"/>
      <c r="D498" s="80"/>
      <c r="E498" s="80"/>
    </row>
    <row r="499" spans="3:5" s="21" customFormat="1" ht="12.75">
      <c r="C499" s="80"/>
      <c r="D499" s="80"/>
      <c r="E499" s="80"/>
    </row>
    <row r="500" spans="3:5" s="21" customFormat="1" ht="12.75">
      <c r="C500" s="80"/>
      <c r="D500" s="80"/>
      <c r="E500" s="80"/>
    </row>
    <row r="501" spans="3:5" s="21" customFormat="1" ht="12.75">
      <c r="C501" s="80"/>
      <c r="D501" s="80"/>
      <c r="E501" s="80"/>
    </row>
    <row r="502" spans="3:5" s="21" customFormat="1" ht="12.75">
      <c r="C502" s="80"/>
      <c r="D502" s="80"/>
      <c r="E502" s="80"/>
    </row>
    <row r="503" spans="3:5" s="21" customFormat="1" ht="12.75">
      <c r="C503" s="80"/>
      <c r="D503" s="80"/>
      <c r="E503" s="80"/>
    </row>
    <row r="504" spans="3:5" s="21" customFormat="1" ht="12.75">
      <c r="C504" s="80"/>
      <c r="D504" s="80"/>
      <c r="E504" s="80"/>
    </row>
    <row r="505" spans="3:5" s="21" customFormat="1" ht="12.75">
      <c r="C505" s="80"/>
      <c r="D505" s="80"/>
      <c r="E505" s="80"/>
    </row>
    <row r="506" spans="3:5" s="21" customFormat="1" ht="12.75">
      <c r="C506" s="80"/>
      <c r="D506" s="80"/>
      <c r="E506" s="80"/>
    </row>
    <row r="507" spans="3:5" s="21" customFormat="1" ht="12.75">
      <c r="C507" s="80"/>
      <c r="D507" s="80"/>
      <c r="E507" s="80"/>
    </row>
    <row r="508" spans="3:5" s="21" customFormat="1" ht="12.75">
      <c r="C508" s="80"/>
      <c r="D508" s="80"/>
      <c r="E508" s="80"/>
    </row>
    <row r="509" spans="3:5" s="21" customFormat="1" ht="12.75">
      <c r="C509" s="80"/>
      <c r="D509" s="80"/>
      <c r="E509" s="80"/>
    </row>
    <row r="510" spans="3:5" s="21" customFormat="1" ht="12.75">
      <c r="C510" s="80"/>
      <c r="D510" s="80"/>
      <c r="E510" s="80"/>
    </row>
    <row r="511" spans="3:5" s="21" customFormat="1" ht="12.75">
      <c r="C511" s="80"/>
      <c r="D511" s="80"/>
      <c r="E511" s="80"/>
    </row>
    <row r="512" spans="3:5" s="21" customFormat="1" ht="12.75">
      <c r="C512" s="80"/>
      <c r="D512" s="80"/>
      <c r="E512" s="80"/>
    </row>
    <row r="513" spans="3:5" s="21" customFormat="1" ht="12.75">
      <c r="C513" s="80"/>
      <c r="D513" s="80"/>
      <c r="E513" s="80"/>
    </row>
    <row r="514" spans="3:5" s="21" customFormat="1" ht="12.75">
      <c r="C514" s="80"/>
      <c r="D514" s="80"/>
      <c r="E514" s="80"/>
    </row>
    <row r="515" spans="3:5" s="21" customFormat="1" ht="12.75">
      <c r="C515" s="80"/>
      <c r="D515" s="80"/>
      <c r="E515" s="80"/>
    </row>
    <row r="516" spans="3:5" s="21" customFormat="1" ht="12.75">
      <c r="C516" s="80"/>
      <c r="D516" s="80"/>
      <c r="E516" s="80"/>
    </row>
    <row r="517" spans="3:5" s="21" customFormat="1" ht="12.75">
      <c r="C517" s="80"/>
      <c r="D517" s="80"/>
      <c r="E517" s="80"/>
    </row>
    <row r="518" spans="3:5" s="21" customFormat="1" ht="12.75">
      <c r="C518" s="80"/>
      <c r="D518" s="80"/>
      <c r="E518" s="80"/>
    </row>
    <row r="519" spans="3:5" s="21" customFormat="1" ht="12.75">
      <c r="C519" s="80"/>
      <c r="D519" s="80"/>
      <c r="E519" s="80"/>
    </row>
    <row r="520" spans="3:5" s="21" customFormat="1" ht="12.75">
      <c r="C520" s="80"/>
      <c r="D520" s="80"/>
      <c r="E520" s="80"/>
    </row>
    <row r="521" spans="3:5" s="21" customFormat="1" ht="12.75">
      <c r="C521" s="80"/>
      <c r="D521" s="80"/>
      <c r="E521" s="80"/>
    </row>
    <row r="522" spans="3:5" s="21" customFormat="1" ht="12.75">
      <c r="C522" s="80"/>
      <c r="D522" s="80"/>
      <c r="E522" s="80"/>
    </row>
    <row r="523" spans="3:5" s="21" customFormat="1" ht="12.75">
      <c r="C523" s="80"/>
      <c r="D523" s="80"/>
      <c r="E523" s="80"/>
    </row>
    <row r="524" spans="3:5" s="21" customFormat="1" ht="12.75">
      <c r="C524" s="80"/>
      <c r="D524" s="80"/>
      <c r="E524" s="80"/>
    </row>
    <row r="525" spans="3:5" s="21" customFormat="1" ht="12.75">
      <c r="C525" s="80"/>
      <c r="D525" s="80"/>
      <c r="E525" s="80"/>
    </row>
    <row r="526" spans="3:5" s="21" customFormat="1" ht="12.75">
      <c r="C526" s="80"/>
      <c r="D526" s="80"/>
      <c r="E526" s="80"/>
    </row>
    <row r="527" spans="3:5" s="21" customFormat="1" ht="12.75">
      <c r="C527" s="80"/>
      <c r="D527" s="80"/>
      <c r="E527" s="80"/>
    </row>
    <row r="528" spans="3:5" s="21" customFormat="1" ht="12.75">
      <c r="C528" s="80"/>
      <c r="D528" s="80"/>
      <c r="E528" s="80"/>
    </row>
    <row r="529" spans="3:5" s="21" customFormat="1" ht="12.75">
      <c r="C529" s="80"/>
      <c r="D529" s="80"/>
      <c r="E529" s="80"/>
    </row>
    <row r="530" spans="3:5" s="21" customFormat="1" ht="12.75">
      <c r="C530" s="80"/>
      <c r="D530" s="80"/>
      <c r="E530" s="80"/>
    </row>
    <row r="531" spans="3:5" s="21" customFormat="1" ht="12.75">
      <c r="C531" s="80"/>
      <c r="D531" s="80"/>
      <c r="E531" s="80"/>
    </row>
    <row r="532" spans="3:5" s="21" customFormat="1" ht="12.75">
      <c r="C532" s="80"/>
      <c r="D532" s="80"/>
      <c r="E532" s="80"/>
    </row>
    <row r="533" spans="3:5" s="21" customFormat="1" ht="12.75">
      <c r="C533" s="80"/>
      <c r="D533" s="80"/>
      <c r="E533" s="80"/>
    </row>
    <row r="534" spans="3:5" s="21" customFormat="1" ht="12.75">
      <c r="C534" s="80"/>
      <c r="D534" s="80"/>
      <c r="E534" s="80"/>
    </row>
    <row r="535" spans="3:5" s="21" customFormat="1" ht="12.75">
      <c r="C535" s="80"/>
      <c r="D535" s="80"/>
      <c r="E535" s="80"/>
    </row>
    <row r="536" spans="3:5" s="21" customFormat="1" ht="12.75">
      <c r="C536" s="80"/>
      <c r="D536" s="80"/>
      <c r="E536" s="80"/>
    </row>
    <row r="537" spans="3:5" s="21" customFormat="1" ht="12.75">
      <c r="C537" s="80"/>
      <c r="D537" s="80"/>
      <c r="E537" s="80"/>
    </row>
    <row r="538" spans="3:5" s="21" customFormat="1" ht="12.75">
      <c r="C538" s="80"/>
      <c r="D538" s="80"/>
      <c r="E538" s="80"/>
    </row>
    <row r="539" spans="3:5" s="21" customFormat="1" ht="12.75">
      <c r="C539" s="80"/>
      <c r="D539" s="80"/>
      <c r="E539" s="80"/>
    </row>
    <row r="540" spans="3:5" s="21" customFormat="1" ht="12.75">
      <c r="C540" s="80"/>
      <c r="D540" s="80"/>
      <c r="E540" s="80"/>
    </row>
    <row r="541" spans="3:5" s="21" customFormat="1" ht="12.75">
      <c r="C541" s="80"/>
      <c r="D541" s="80"/>
      <c r="E541" s="80"/>
    </row>
    <row r="542" spans="3:5" s="21" customFormat="1" ht="12.75">
      <c r="C542" s="80"/>
      <c r="D542" s="80"/>
      <c r="E542" s="80"/>
    </row>
    <row r="543" spans="3:5" s="21" customFormat="1" ht="12.75">
      <c r="C543" s="80"/>
      <c r="D543" s="80"/>
      <c r="E543" s="80"/>
    </row>
    <row r="544" spans="3:5" s="21" customFormat="1" ht="12.75">
      <c r="C544" s="80"/>
      <c r="D544" s="80"/>
      <c r="E544" s="80"/>
    </row>
    <row r="545" spans="3:5" s="21" customFormat="1" ht="12.75">
      <c r="C545" s="80"/>
      <c r="D545" s="80"/>
      <c r="E545" s="80"/>
    </row>
    <row r="546" spans="3:5" s="21" customFormat="1" ht="12.75">
      <c r="C546" s="80"/>
      <c r="D546" s="80"/>
      <c r="E546" s="80"/>
    </row>
    <row r="547" spans="3:5" s="21" customFormat="1" ht="12.75">
      <c r="C547" s="80"/>
      <c r="D547" s="80"/>
      <c r="E547" s="80"/>
    </row>
    <row r="548" spans="3:5" s="21" customFormat="1" ht="12.75">
      <c r="C548" s="80"/>
      <c r="D548" s="80"/>
      <c r="E548" s="80"/>
    </row>
  </sheetData>
  <sheetProtection password="DC57" sheet="1" objects="1" scenarios="1"/>
  <mergeCells count="80">
    <mergeCell ref="B2:E2"/>
    <mergeCell ref="B5:E5"/>
    <mergeCell ref="B6:D6"/>
    <mergeCell ref="B7:D7"/>
    <mergeCell ref="B8:D8"/>
    <mergeCell ref="B9:D9"/>
    <mergeCell ref="B10:D10"/>
    <mergeCell ref="B11:D11"/>
    <mergeCell ref="B13:E13"/>
    <mergeCell ref="C14:D14"/>
    <mergeCell ref="C15:D15"/>
    <mergeCell ref="B17:E17"/>
    <mergeCell ref="B18:E18"/>
    <mergeCell ref="B19:D19"/>
    <mergeCell ref="B20:D20"/>
    <mergeCell ref="B21:D21"/>
    <mergeCell ref="B23:B24"/>
    <mergeCell ref="C23:D23"/>
    <mergeCell ref="E23:E24"/>
    <mergeCell ref="C24:D24"/>
    <mergeCell ref="B25:E25"/>
    <mergeCell ref="C26:D26"/>
    <mergeCell ref="C27:D27"/>
    <mergeCell ref="C28:D28"/>
    <mergeCell ref="B30:E30"/>
    <mergeCell ref="B31:E31"/>
    <mergeCell ref="E32:E33"/>
    <mergeCell ref="E35:E39"/>
    <mergeCell ref="B41:D41"/>
    <mergeCell ref="B42:E42"/>
    <mergeCell ref="E43:E44"/>
    <mergeCell ref="B49:E49"/>
    <mergeCell ref="C50:D50"/>
    <mergeCell ref="E50:E63"/>
    <mergeCell ref="C52:D52"/>
    <mergeCell ref="C54:D54"/>
    <mergeCell ref="C56:D56"/>
    <mergeCell ref="C57:D57"/>
    <mergeCell ref="C58:D58"/>
    <mergeCell ref="C59:D59"/>
    <mergeCell ref="C60:D60"/>
    <mergeCell ref="C61:D61"/>
    <mergeCell ref="C62:D62"/>
    <mergeCell ref="C63:D63"/>
    <mergeCell ref="B64:C64"/>
    <mergeCell ref="B66:C66"/>
    <mergeCell ref="B68:E68"/>
    <mergeCell ref="E69:E74"/>
    <mergeCell ref="B77:E77"/>
    <mergeCell ref="B78:E78"/>
    <mergeCell ref="E79:E84"/>
    <mergeCell ref="C85:D85"/>
    <mergeCell ref="D89:E89"/>
    <mergeCell ref="B90:E90"/>
    <mergeCell ref="E91:E92"/>
    <mergeCell ref="B93:C93"/>
    <mergeCell ref="B95:C95"/>
    <mergeCell ref="D96:E96"/>
    <mergeCell ref="B97:E97"/>
    <mergeCell ref="B98:E98"/>
    <mergeCell ref="E99:E100"/>
    <mergeCell ref="B102:D102"/>
    <mergeCell ref="B103:C103"/>
    <mergeCell ref="B105:E105"/>
    <mergeCell ref="E106:E108"/>
    <mergeCell ref="D112:E112"/>
    <mergeCell ref="B113:E113"/>
    <mergeCell ref="B114:C114"/>
    <mergeCell ref="E114:E118"/>
    <mergeCell ref="B115:C115"/>
    <mergeCell ref="B116:C116"/>
    <mergeCell ref="B117:C117"/>
    <mergeCell ref="B118:C118"/>
    <mergeCell ref="B129:C129"/>
    <mergeCell ref="B120:E120"/>
    <mergeCell ref="E121:E122"/>
    <mergeCell ref="B125:C125"/>
    <mergeCell ref="E125:E127"/>
    <mergeCell ref="B126:C126"/>
    <mergeCell ref="B127:C127"/>
  </mergeCells>
  <printOptions horizontalCentered="1"/>
  <pageMargins left="0.51180555555555596" right="0.51180555555555596" top="0.62986111111111098" bottom="0.62986111111111098" header="0.511811023622047" footer="0.31527777777777799"/>
  <pageSetup paperSize="9" scale="92" fitToHeight="0" orientation="portrait" horizontalDpi="300" verticalDpi="300" r:id="rId1"/>
  <headerFooter>
    <oddFooter>&amp;CPágina &amp;P de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AC090"/>
  </sheetPr>
  <dimension ref="B2:AMG9"/>
  <sheetViews>
    <sheetView showGridLines="0" zoomScaleNormal="100" workbookViewId="0">
      <selection activeCell="G19" sqref="G19"/>
    </sheetView>
  </sheetViews>
  <sheetFormatPr defaultColWidth="15.7109375" defaultRowHeight="15"/>
  <cols>
    <col min="1" max="1" width="2.5703125" customWidth="1"/>
    <col min="2" max="2" width="15.7109375" style="123"/>
    <col min="3" max="3" width="13.42578125" style="123" customWidth="1"/>
    <col min="4" max="4" width="11.42578125" style="123" customWidth="1"/>
    <col min="5" max="5" width="12.7109375" style="123" customWidth="1"/>
    <col min="6" max="6" width="13.42578125" style="123" customWidth="1"/>
    <col min="7" max="7" width="12.42578125" style="123" customWidth="1"/>
    <col min="8" max="8" width="11.7109375" style="123" customWidth="1"/>
    <col min="9" max="9" width="12.7109375" style="123" customWidth="1"/>
    <col min="10" max="10" width="3.140625" style="123" customWidth="1"/>
    <col min="11" max="1021" width="15.7109375" style="123"/>
    <col min="1022" max="1024" width="11.5703125" customWidth="1"/>
  </cols>
  <sheetData>
    <row r="2" spans="2:9" ht="28.5" customHeight="1">
      <c r="B2" s="237" t="s">
        <v>186</v>
      </c>
      <c r="C2" s="237"/>
      <c r="D2" s="237"/>
      <c r="E2" s="237"/>
      <c r="F2" s="237"/>
      <c r="G2" s="237"/>
      <c r="H2" s="237"/>
      <c r="I2" s="237"/>
    </row>
    <row r="3" spans="2:9" ht="49.5" customHeight="1">
      <c r="B3" s="124" t="s">
        <v>187</v>
      </c>
      <c r="C3" s="125" t="s">
        <v>188</v>
      </c>
      <c r="D3" s="126" t="s">
        <v>189</v>
      </c>
      <c r="E3" s="126" t="s">
        <v>190</v>
      </c>
      <c r="F3" s="126" t="s">
        <v>191</v>
      </c>
      <c r="G3" s="126" t="s">
        <v>192</v>
      </c>
      <c r="H3" s="126" t="s">
        <v>193</v>
      </c>
      <c r="I3" s="127" t="s">
        <v>194</v>
      </c>
    </row>
    <row r="4" spans="2:9" ht="15.75" customHeight="1">
      <c r="B4" s="128" t="s">
        <v>59</v>
      </c>
      <c r="C4" s="129">
        <f>'Subitem 1 - Motociclista'!E20</f>
        <v>1884.54</v>
      </c>
      <c r="D4" s="130"/>
      <c r="E4" s="131"/>
      <c r="F4" s="131"/>
      <c r="G4" s="132">
        <f>D4*E4*F4</f>
        <v>0</v>
      </c>
      <c r="H4" s="132">
        <f>IF(((C4*'Subitem 1 - Motociclista'!C51)&gt;G4),(-G4),ROUND((-C4*'Subitem 1 - Motociclista'!C51),2))</f>
        <v>0</v>
      </c>
      <c r="I4" s="133">
        <f>G4+H4</f>
        <v>0</v>
      </c>
    </row>
    <row r="5" spans="2:9" ht="17.25" customHeight="1">
      <c r="C5" s="134"/>
      <c r="D5" s="135"/>
      <c r="E5" s="136"/>
      <c r="F5" s="136"/>
      <c r="G5" s="137"/>
      <c r="H5" s="137"/>
      <c r="I5" s="137"/>
    </row>
    <row r="7" spans="2:9" ht="30.75" customHeight="1">
      <c r="B7" s="237" t="s">
        <v>195</v>
      </c>
      <c r="C7" s="237"/>
      <c r="D7" s="237"/>
      <c r="E7" s="237"/>
      <c r="F7" s="237"/>
      <c r="G7" s="237"/>
      <c r="H7" s="138"/>
      <c r="I7" s="138"/>
    </row>
    <row r="8" spans="2:9" ht="48" customHeight="1">
      <c r="B8" s="124" t="s">
        <v>187</v>
      </c>
      <c r="C8" s="125" t="s">
        <v>196</v>
      </c>
      <c r="D8" s="126" t="s">
        <v>191</v>
      </c>
      <c r="E8" s="126" t="s">
        <v>197</v>
      </c>
      <c r="F8" s="126" t="s">
        <v>193</v>
      </c>
      <c r="G8" s="127" t="s">
        <v>198</v>
      </c>
    </row>
    <row r="9" spans="2:9" ht="15.75" customHeight="1">
      <c r="B9" s="128" t="s">
        <v>59</v>
      </c>
      <c r="C9" s="130"/>
      <c r="D9" s="139"/>
      <c r="E9" s="132">
        <f>C9*D9</f>
        <v>0</v>
      </c>
      <c r="F9" s="132">
        <f>-(E9*'Subitem 1 - Motociclista'!C53)</f>
        <v>0</v>
      </c>
      <c r="G9" s="133">
        <f>E9+F9</f>
        <v>0</v>
      </c>
    </row>
  </sheetData>
  <sheetProtection password="DC57" sheet="1" objects="1" scenarios="1"/>
  <mergeCells count="2">
    <mergeCell ref="B2:I2"/>
    <mergeCell ref="B7:G7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58ED5"/>
    <pageSetUpPr fitToPage="1"/>
  </sheetPr>
  <dimension ref="A1:AMH9"/>
  <sheetViews>
    <sheetView showGridLines="0" topLeftCell="A82" zoomScale="82" zoomScaleNormal="82" workbookViewId="0">
      <selection activeCell="D6" sqref="D6"/>
    </sheetView>
  </sheetViews>
  <sheetFormatPr defaultColWidth="9.140625" defaultRowHeight="15"/>
  <cols>
    <col min="1" max="1" width="3.140625" style="140" customWidth="1"/>
    <col min="2" max="2" width="5.28515625" style="140" customWidth="1"/>
    <col min="3" max="3" width="98.42578125" style="140" customWidth="1"/>
    <col min="4" max="4" width="20.7109375" style="141" customWidth="1"/>
    <col min="5" max="5" width="2.7109375" style="140" customWidth="1"/>
    <col min="6" max="6" width="11.85546875" style="140" customWidth="1"/>
    <col min="7" max="247" width="9.140625" style="140"/>
    <col min="248" max="248" width="5.28515625" style="140" customWidth="1"/>
    <col min="249" max="249" width="25.7109375" style="140" customWidth="1"/>
    <col min="250" max="250" width="9.28515625" style="140" customWidth="1"/>
    <col min="251" max="251" width="10.85546875" style="140" customWidth="1"/>
    <col min="252" max="252" width="13.28515625" style="140" customWidth="1"/>
    <col min="253" max="253" width="13" style="140" customWidth="1"/>
    <col min="254" max="254" width="9.140625" style="140"/>
    <col min="255" max="255" width="12" style="140" customWidth="1"/>
    <col min="256" max="256" width="11.85546875" style="140" customWidth="1"/>
    <col min="257" max="503" width="9.140625" style="140"/>
    <col min="504" max="504" width="5.28515625" style="140" customWidth="1"/>
    <col min="505" max="505" width="25.7109375" style="140" customWidth="1"/>
    <col min="506" max="506" width="9.28515625" style="140" customWidth="1"/>
    <col min="507" max="507" width="10.85546875" style="140" customWidth="1"/>
    <col min="508" max="508" width="13.28515625" style="140" customWidth="1"/>
    <col min="509" max="509" width="13" style="140" customWidth="1"/>
    <col min="510" max="510" width="9.140625" style="140"/>
    <col min="511" max="511" width="12" style="140" customWidth="1"/>
    <col min="512" max="512" width="11.85546875" style="140" customWidth="1"/>
    <col min="513" max="759" width="9.140625" style="140"/>
    <col min="760" max="760" width="5.28515625" style="140" customWidth="1"/>
    <col min="761" max="761" width="25.7109375" style="140" customWidth="1"/>
    <col min="762" max="762" width="9.28515625" style="140" customWidth="1"/>
    <col min="763" max="763" width="10.85546875" style="140" customWidth="1"/>
    <col min="764" max="764" width="13.28515625" style="140" customWidth="1"/>
    <col min="765" max="765" width="13" style="140" customWidth="1"/>
    <col min="766" max="766" width="9.140625" style="140"/>
    <col min="767" max="767" width="12" style="140" customWidth="1"/>
    <col min="768" max="768" width="11.85546875" style="140" customWidth="1"/>
    <col min="769" max="1015" width="9.140625" style="140"/>
    <col min="1016" max="1016" width="5.28515625" style="140" customWidth="1"/>
    <col min="1017" max="1017" width="25.7109375" style="140" customWidth="1"/>
    <col min="1018" max="1018" width="9.28515625" style="140" customWidth="1"/>
    <col min="1019" max="1019" width="10.85546875" style="140" customWidth="1"/>
    <col min="1020" max="1020" width="13.28515625" style="140" customWidth="1"/>
    <col min="1021" max="1021" width="13" style="140" customWidth="1"/>
    <col min="1022" max="1022" width="9.140625" style="140"/>
    <col min="1023" max="1024" width="11.5703125" customWidth="1"/>
  </cols>
  <sheetData>
    <row r="1" spans="2:5" ht="13.5" customHeight="1"/>
    <row r="2" spans="2:5" ht="31.5" customHeight="1">
      <c r="B2" s="238" t="s">
        <v>199</v>
      </c>
      <c r="C2" s="238"/>
      <c r="D2" s="238"/>
    </row>
    <row r="3" spans="2:5" ht="18.75" customHeight="1">
      <c r="B3" s="238" t="s">
        <v>200</v>
      </c>
      <c r="C3" s="238"/>
      <c r="D3" s="238"/>
    </row>
    <row r="4" spans="2:5" s="142" customFormat="1" ht="29.25" customHeight="1">
      <c r="B4" s="143" t="s">
        <v>201</v>
      </c>
      <c r="C4" s="144" t="s">
        <v>202</v>
      </c>
      <c r="D4" s="145" t="s">
        <v>203</v>
      </c>
    </row>
    <row r="5" spans="2:5" ht="26.25" customHeight="1">
      <c r="B5" s="146">
        <v>1</v>
      </c>
      <c r="C5" s="147" t="s">
        <v>204</v>
      </c>
      <c r="D5" s="148"/>
    </row>
    <row r="6" spans="2:5" ht="26.25" customHeight="1">
      <c r="B6" s="146">
        <v>2</v>
      </c>
      <c r="C6" s="149" t="s">
        <v>205</v>
      </c>
      <c r="D6" s="148"/>
    </row>
    <row r="7" spans="2:5" ht="21" customHeight="1">
      <c r="B7" s="239" t="s">
        <v>206</v>
      </c>
      <c r="C7" s="239"/>
      <c r="D7" s="150">
        <f>D5+D6</f>
        <v>0</v>
      </c>
    </row>
    <row r="9" spans="2:5" ht="24.75" customHeight="1">
      <c r="E9" s="151"/>
    </row>
  </sheetData>
  <sheetProtection password="DC57" sheet="1" objects="1" scenarios="1"/>
  <mergeCells count="3">
    <mergeCell ref="B2:D2"/>
    <mergeCell ref="B3:D3"/>
    <mergeCell ref="B7:C7"/>
  </mergeCells>
  <pageMargins left="0.78749999999999998" right="0.78749999999999998" top="1.05277777777778" bottom="1.05277777777778" header="0.78749999999999998" footer="0.78749999999999998"/>
  <pageSetup paperSize="9" scale="68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7E4BD"/>
    <pageSetUpPr fitToPage="1"/>
  </sheetPr>
  <dimension ref="A1:AMJ64"/>
  <sheetViews>
    <sheetView showGridLines="0" topLeftCell="A2" zoomScaleNormal="100" workbookViewId="0">
      <selection activeCell="G23" sqref="G23"/>
    </sheetView>
  </sheetViews>
  <sheetFormatPr defaultColWidth="9.140625" defaultRowHeight="15" zeroHeight="1"/>
  <cols>
    <col min="1" max="1" width="3.5703125" customWidth="1"/>
    <col min="2" max="2" width="5.28515625" style="152" customWidth="1"/>
    <col min="3" max="3" width="23" style="152" customWidth="1"/>
    <col min="4" max="4" width="16.140625" style="152" customWidth="1"/>
    <col min="5" max="5" width="17.42578125" style="152" customWidth="1"/>
    <col min="6" max="7" width="17.7109375" style="152" customWidth="1"/>
    <col min="8" max="8" width="10.5703125" style="152" customWidth="1"/>
    <col min="9" max="9" width="12" style="152" customWidth="1"/>
    <col min="10" max="10" width="14.7109375" style="152" customWidth="1"/>
    <col min="11" max="11" width="1.85546875" style="153" customWidth="1"/>
    <col min="12" max="1024" width="9.140625" style="153"/>
  </cols>
  <sheetData>
    <row r="1" spans="1:11" ht="7.5" hidden="1" customHeight="1">
      <c r="B1" s="154"/>
      <c r="C1" s="242"/>
      <c r="D1" s="242"/>
      <c r="E1" s="242"/>
      <c r="F1" s="242"/>
      <c r="G1" s="242"/>
      <c r="H1" s="242"/>
      <c r="I1" s="242"/>
      <c r="J1" s="242"/>
      <c r="K1" s="155"/>
    </row>
    <row r="2" spans="1:11" s="160" customFormat="1" ht="18.75" customHeight="1">
      <c r="A2" s="156"/>
      <c r="B2" s="157"/>
      <c r="C2" s="158"/>
      <c r="D2" s="158"/>
      <c r="E2" s="158"/>
      <c r="F2" s="158"/>
      <c r="G2" s="158"/>
      <c r="H2" s="158"/>
      <c r="I2" s="158"/>
      <c r="J2" s="159"/>
    </row>
    <row r="3" spans="1:11" ht="33" customHeight="1">
      <c r="A3" s="161"/>
      <c r="B3" s="243" t="s">
        <v>207</v>
      </c>
      <c r="C3" s="243"/>
      <c r="D3" s="243"/>
      <c r="E3" s="243"/>
      <c r="F3" s="243"/>
      <c r="G3" s="243"/>
      <c r="H3" s="243"/>
      <c r="I3" s="243"/>
      <c r="J3" s="243"/>
      <c r="K3" s="155"/>
    </row>
    <row r="4" spans="1:11">
      <c r="A4" s="161"/>
      <c r="B4" s="244" t="s">
        <v>208</v>
      </c>
      <c r="C4" s="244"/>
      <c r="D4" s="244"/>
      <c r="E4" s="244"/>
      <c r="F4" s="244"/>
      <c r="G4" s="244"/>
      <c r="H4" s="244"/>
      <c r="I4" s="244"/>
      <c r="J4" s="244"/>
      <c r="K4" s="155"/>
    </row>
    <row r="5" spans="1:11" ht="128.25" customHeight="1">
      <c r="A5" s="161"/>
      <c r="B5" s="245" t="s">
        <v>209</v>
      </c>
      <c r="C5" s="245"/>
      <c r="D5" s="245"/>
      <c r="E5" s="245"/>
      <c r="F5" s="245"/>
      <c r="G5" s="245"/>
      <c r="H5" s="245"/>
      <c r="I5" s="245"/>
      <c r="J5" s="245"/>
      <c r="K5" s="155"/>
    </row>
    <row r="6" spans="1:11" ht="24.75" customHeight="1">
      <c r="A6" s="161"/>
      <c r="B6" s="162" t="s">
        <v>210</v>
      </c>
      <c r="C6" s="163" t="s">
        <v>211</v>
      </c>
      <c r="D6" s="163" t="s">
        <v>212</v>
      </c>
      <c r="E6" s="163" t="s">
        <v>213</v>
      </c>
      <c r="F6" s="163" t="s">
        <v>214</v>
      </c>
      <c r="G6" s="164" t="s">
        <v>215</v>
      </c>
      <c r="H6" s="246" t="s">
        <v>216</v>
      </c>
      <c r="I6" s="246"/>
      <c r="J6" s="246"/>
      <c r="K6" s="155"/>
    </row>
    <row r="7" spans="1:11" ht="14.25" customHeight="1">
      <c r="A7" s="161"/>
      <c r="B7" s="165">
        <v>1</v>
      </c>
      <c r="C7" s="166" t="s">
        <v>217</v>
      </c>
      <c r="D7" s="167"/>
      <c r="E7" s="166">
        <v>1040</v>
      </c>
      <c r="F7" s="168">
        <f>(D7*E7)</f>
        <v>0</v>
      </c>
      <c r="G7" s="169">
        <v>24</v>
      </c>
      <c r="H7" s="240">
        <f>(F7*G7)</f>
        <v>0</v>
      </c>
      <c r="I7" s="240"/>
      <c r="J7" s="240"/>
      <c r="K7" s="155"/>
    </row>
    <row r="8" spans="1:11" ht="15.75" customHeight="1">
      <c r="A8" s="161"/>
      <c r="B8" s="170">
        <v>2</v>
      </c>
      <c r="C8" s="171" t="s">
        <v>218</v>
      </c>
      <c r="D8" s="172"/>
      <c r="E8" s="173">
        <v>500</v>
      </c>
      <c r="F8" s="174">
        <f>(D8*E8)</f>
        <v>0</v>
      </c>
      <c r="G8" s="175">
        <v>24</v>
      </c>
      <c r="H8" s="241">
        <f>(F8*G8)</f>
        <v>0</v>
      </c>
      <c r="I8" s="241">
        <f>ROUNDDOWN((H8*E8),2)</f>
        <v>0</v>
      </c>
      <c r="J8" s="241">
        <f>ROUNDDOWN((I8*30),2)</f>
        <v>0</v>
      </c>
      <c r="K8" s="155"/>
    </row>
    <row r="9" spans="1:11">
      <c r="A9" s="161"/>
      <c r="B9" s="176"/>
      <c r="C9" s="176"/>
      <c r="D9" s="176"/>
      <c r="E9" s="176"/>
      <c r="F9" s="176"/>
      <c r="G9" s="176"/>
      <c r="H9" s="176"/>
      <c r="I9" s="176"/>
      <c r="J9" s="176"/>
    </row>
    <row r="10" spans="1:11"/>
    <row r="11" spans="1:11"/>
    <row r="12" spans="1:11"/>
    <row r="13" spans="1:11"/>
    <row r="14" spans="1:11"/>
    <row r="15" spans="1:11"/>
    <row r="16" spans="1:11"/>
    <row r="17" spans="10:10" hidden="1">
      <c r="J17" s="177"/>
    </row>
    <row r="18" spans="10:10"/>
    <row r="19" spans="10:10"/>
    <row r="20" spans="10:10"/>
    <row r="21" spans="10:10"/>
    <row r="22" spans="10:10"/>
    <row r="23" spans="10:10"/>
    <row r="24" spans="10:10"/>
    <row r="25" spans="10:10"/>
    <row r="26" spans="10:10"/>
    <row r="27" spans="10:10"/>
    <row r="28" spans="10:10"/>
    <row r="29" spans="10:10"/>
    <row r="30" spans="10:10"/>
    <row r="31" spans="10:10"/>
    <row r="32" spans="10:10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</sheetData>
  <sheetProtection password="DC57" sheet="1" objects="1" scenarios="1"/>
  <mergeCells count="7">
    <mergeCell ref="H7:J7"/>
    <mergeCell ref="H8:J8"/>
    <mergeCell ref="C1:J1"/>
    <mergeCell ref="B3:J3"/>
    <mergeCell ref="B4:J4"/>
    <mergeCell ref="B5:J5"/>
    <mergeCell ref="H6:J6"/>
  </mergeCells>
  <pageMargins left="0.51180555555555596" right="0.47222222222222199" top="0.78749999999999998" bottom="0.78749999999999998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RESUMO</vt:lpstr>
      <vt:lpstr>Subitem 1 - Motociclista</vt:lpstr>
      <vt:lpstr>VA e VT</vt:lpstr>
      <vt:lpstr>Insumos</vt:lpstr>
      <vt:lpstr>Subitens 2 e 3 - Franquia e KM</vt:lpstr>
      <vt:lpstr>Insumos!Area_de_impressao</vt:lpstr>
      <vt:lpstr>RESUMO!Area_de_impressao</vt:lpstr>
      <vt:lpstr>'Subitem 1 - Motociclista'!Area_de_impressao</vt:lpstr>
      <vt:lpstr>'Subitens 2 e 3 - Franquia e KM'!Area_de_impressao</vt:lpstr>
      <vt:lpstr>'VA e VT'!Area_de_impressao</vt:lpstr>
      <vt:lpstr>'Subitem 1 - Motociclista'!Titulos_de_impressao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 Borges Barbosa</dc:creator>
  <dc:description/>
  <cp:lastModifiedBy>Pedro  Paulo Martins Da Fonseca</cp:lastModifiedBy>
  <cp:revision>3</cp:revision>
  <cp:lastPrinted>2024-02-02T17:27:45Z</cp:lastPrinted>
  <dcterms:created xsi:type="dcterms:W3CDTF">2006-09-16T00:00:00Z</dcterms:created>
  <dcterms:modified xsi:type="dcterms:W3CDTF">2024-02-02T18:12:52Z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