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105" yWindow="-105" windowWidth="23250" windowHeight="12570" tabRatio="844" activeTab="1"/>
  </bookViews>
  <sheets>
    <sheet name="Planilha Sintética" sheetId="26" r:id="rId1"/>
    <sheet name="Planilha Orçamentária" sheetId="36" r:id="rId2"/>
    <sheet name="Memória de Cálculo" sheetId="35" r:id="rId3"/>
    <sheet name="CPU" sheetId="33" r:id="rId4"/>
    <sheet name="Cronograma" sheetId="42" r:id="rId5"/>
    <sheet name="CURVA ABC" sheetId="41" r:id="rId6"/>
    <sheet name="BDI Construção" sheetId="29" r:id="rId7"/>
    <sheet name="BDI Equipamentos" sheetId="37" r:id="rId8"/>
    <sheet name="Mapa de Cotações" sheetId="34" r:id="rId9"/>
  </sheets>
  <definedNames>
    <definedName name="_xlnm._FilterDatabase" localSheetId="3" hidden="1">CPU!$A$19:$G$19</definedName>
    <definedName name="_xlnm._FilterDatabase" localSheetId="5" hidden="1">'CURVA ABC'!$A$16:$F$16</definedName>
    <definedName name="_xlnm._FilterDatabase" localSheetId="1" hidden="1">'Planilha Orçamentária'!$B$17:$B$31</definedName>
    <definedName name="_xlnm.Print_Area" localSheetId="6">'BDI Construção'!$A$1:$G$35</definedName>
    <definedName name="_xlnm.Print_Area" localSheetId="7">'BDI Equipamentos'!$A$1:$G$34</definedName>
    <definedName name="_xlnm.Print_Area" localSheetId="3">CPU!$A$1:$G$1423</definedName>
    <definedName name="_xlnm.Print_Area" localSheetId="4">Cronograma!$A$1:$J$102</definedName>
    <definedName name="_xlnm.Print_Area" localSheetId="5">'CURVA ABC'!$A$1:$H$161</definedName>
    <definedName name="_xlnm.Print_Area" localSheetId="8">'Mapa de Cotações'!$A$1:$K$47</definedName>
    <definedName name="_xlnm.Print_Area" localSheetId="2">'Memória de Cálculo'!$A$1:$J$390</definedName>
    <definedName name="_xlnm.Print_Area" localSheetId="1">'Planilha Orçamentária'!$A$1:$P$36</definedName>
    <definedName name="_xlnm.Print_Area" localSheetId="0">'Planilha Sintética'!$A$1:$F$67</definedName>
    <definedName name="_xlnm.Print_Titles" localSheetId="3">CPU!$5:$8</definedName>
    <definedName name="_xlnm.Print_Titles" localSheetId="4">Cronograma!$14:$17</definedName>
    <definedName name="_xlnm.Print_Titles" localSheetId="5">'CURVA ABC'!$14:$16</definedName>
    <definedName name="_xlnm.Print_Titles" localSheetId="8">'Mapa de Cotações'!$16:$17</definedName>
    <definedName name="_xlnm.Print_Titles" localSheetId="2">'Memória de Cálculo'!$5:$7</definedName>
    <definedName name="_xlnm.Print_Titles" localSheetId="1">'Planilha Orçamentária'!$16:$18</definedName>
    <definedName name="_xlnm.Print_Titles" localSheetId="0">'Planilha Sintética'!$14:$16</definedName>
  </definedNames>
  <calcPr calcId="152511" calcMode="manual"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3" i="36" l="1"/>
  <c r="L33" i="36" s="1"/>
  <c r="I28" i="36" l="1"/>
  <c r="I27" i="36"/>
  <c r="I26" i="36"/>
  <c r="I25" i="36"/>
  <c r="I24" i="36"/>
  <c r="I23" i="36"/>
  <c r="I22" i="36"/>
  <c r="K21" i="36" l="1"/>
  <c r="I1125" i="33" l="1"/>
  <c r="I1124" i="33"/>
  <c r="J43" i="34" l="1"/>
  <c r="F753" i="33" s="1"/>
  <c r="G753" i="33" s="1"/>
  <c r="G756" i="33" s="1"/>
  <c r="G772" i="33" s="1"/>
  <c r="F779" i="33"/>
  <c r="G779" i="33" s="1"/>
  <c r="G782" i="33" s="1"/>
  <c r="G798" i="33" s="1"/>
  <c r="G43" i="34"/>
  <c r="I96" i="42" l="1"/>
  <c r="H96" i="42"/>
  <c r="G96" i="42"/>
  <c r="F96" i="42"/>
  <c r="E96" i="42"/>
  <c r="D96" i="42"/>
  <c r="F71" i="42"/>
  <c r="F70" i="42" s="1"/>
  <c r="E71" i="42"/>
  <c r="E70" i="42" s="1"/>
  <c r="D71" i="42"/>
  <c r="D70" i="42" s="1"/>
  <c r="I64" i="42"/>
  <c r="H64" i="42"/>
  <c r="E64" i="42"/>
  <c r="D64" i="42"/>
  <c r="I36" i="42"/>
  <c r="H36" i="42"/>
  <c r="G36" i="42"/>
  <c r="D36" i="42"/>
  <c r="I26" i="42"/>
  <c r="H26" i="42"/>
  <c r="G26" i="42"/>
  <c r="F26" i="42"/>
  <c r="I24" i="42"/>
  <c r="G24" i="42"/>
  <c r="E24" i="42"/>
  <c r="I20" i="42"/>
  <c r="H20" i="42"/>
  <c r="G20" i="42"/>
  <c r="F20" i="42"/>
  <c r="E20" i="42"/>
  <c r="D20" i="42"/>
  <c r="N20" i="36" l="1"/>
  <c r="J20" i="36" s="1"/>
  <c r="K20" i="36" s="1"/>
  <c r="N21" i="36"/>
  <c r="J21" i="36" s="1"/>
  <c r="N22" i="36"/>
  <c r="J22" i="36" s="1"/>
  <c r="K22" i="36" s="1"/>
  <c r="N23" i="36"/>
  <c r="J23" i="36" s="1"/>
  <c r="K23" i="36" s="1"/>
  <c r="N24" i="36"/>
  <c r="J24" i="36" s="1"/>
  <c r="K24" i="36" s="1"/>
  <c r="N25" i="36"/>
  <c r="J25" i="36" s="1"/>
  <c r="K25" i="36" s="1"/>
  <c r="N26" i="36"/>
  <c r="J26" i="36" s="1"/>
  <c r="K26" i="36" s="1"/>
  <c r="N27" i="36"/>
  <c r="J27" i="36" s="1"/>
  <c r="K27" i="36" s="1"/>
  <c r="N28" i="36"/>
  <c r="J28" i="36" s="1"/>
  <c r="K28" i="36" s="1"/>
  <c r="N29" i="36"/>
  <c r="J29" i="36" s="1"/>
  <c r="K29" i="36" s="1"/>
  <c r="N30" i="36"/>
  <c r="J30" i="36" s="1"/>
  <c r="K30" i="36" s="1"/>
  <c r="N31" i="36"/>
  <c r="J31" i="36" s="1"/>
  <c r="K31" i="36" s="1"/>
  <c r="G1406" i="33"/>
  <c r="G1422" i="33" s="1"/>
  <c r="I20" i="34" l="1"/>
  <c r="E38" i="34"/>
  <c r="I18" i="34"/>
  <c r="E20" i="34"/>
  <c r="J20" i="34" s="1"/>
  <c r="F74" i="33" s="1"/>
  <c r="G74" i="33" s="1"/>
  <c r="G77" i="33" s="1"/>
  <c r="G93" i="33" s="1"/>
  <c r="F71" i="33" s="1"/>
  <c r="J45" i="34"/>
  <c r="J44" i="34"/>
  <c r="J41" i="34"/>
  <c r="F1299" i="33" s="1"/>
  <c r="G1299" i="33" s="1"/>
  <c r="G1302" i="33" s="1"/>
  <c r="G1318" i="33" s="1"/>
  <c r="F1296" i="33" s="1"/>
  <c r="J40" i="34"/>
  <c r="F1273" i="33"/>
  <c r="G1273" i="33"/>
  <c r="G1276" i="33" s="1"/>
  <c r="G1292" i="33" s="1"/>
  <c r="F1270" i="33" s="1"/>
  <c r="J39" i="34"/>
  <c r="F1247" i="33" s="1"/>
  <c r="G1247" i="33" s="1"/>
  <c r="G1250" i="33" s="1"/>
  <c r="G1266" i="33" s="1"/>
  <c r="F1244" i="33" s="1"/>
  <c r="J37" i="34"/>
  <c r="J36" i="34"/>
  <c r="F1039" i="33" s="1"/>
  <c r="G1039" i="33"/>
  <c r="G1042" i="33" s="1"/>
  <c r="G1058" i="33" s="1"/>
  <c r="F1036" i="33"/>
  <c r="J35" i="34"/>
  <c r="F1013" i="33"/>
  <c r="J34" i="34"/>
  <c r="F987" i="33"/>
  <c r="G987" i="33"/>
  <c r="G990" i="33"/>
  <c r="G1006" i="33" s="1"/>
  <c r="F984" i="33" s="1"/>
  <c r="J33" i="34"/>
  <c r="F961" i="33" s="1"/>
  <c r="G961" i="33" s="1"/>
  <c r="G964" i="33" s="1"/>
  <c r="G980" i="33" s="1"/>
  <c r="F958" i="33" s="1"/>
  <c r="J32" i="34"/>
  <c r="F935" i="33" s="1"/>
  <c r="G935" i="33" s="1"/>
  <c r="G938" i="33"/>
  <c r="G954" i="33" s="1"/>
  <c r="F932" i="33" s="1"/>
  <c r="J31" i="34"/>
  <c r="J30" i="34"/>
  <c r="J29" i="34"/>
  <c r="J28" i="34"/>
  <c r="J27" i="34"/>
  <c r="J26" i="34"/>
  <c r="J25" i="34"/>
  <c r="F649" i="33" s="1"/>
  <c r="G649" i="33" s="1"/>
  <c r="G652" i="33" s="1"/>
  <c r="G668" i="33" s="1"/>
  <c r="F646" i="33" s="1"/>
  <c r="J24" i="34"/>
  <c r="J23" i="34"/>
  <c r="J21" i="34"/>
  <c r="F490" i="33" s="1"/>
  <c r="J19" i="34"/>
  <c r="F48" i="33"/>
  <c r="E18" i="34"/>
  <c r="N19" i="36"/>
  <c r="F32" i="37"/>
  <c r="E26" i="41"/>
  <c r="E32" i="41"/>
  <c r="E62" i="41"/>
  <c r="E65" i="41"/>
  <c r="E117" i="41"/>
  <c r="E36" i="41"/>
  <c r="E128" i="41"/>
  <c r="E84" i="41"/>
  <c r="E157" i="41"/>
  <c r="E152" i="41"/>
  <c r="E148" i="41"/>
  <c r="E97" i="41"/>
  <c r="E45" i="41"/>
  <c r="E105" i="41"/>
  <c r="E70" i="41"/>
  <c r="E96" i="41"/>
  <c r="E109" i="41"/>
  <c r="E124" i="41"/>
  <c r="E106" i="41"/>
  <c r="E78" i="41"/>
  <c r="E113" i="41"/>
  <c r="E68" i="41"/>
  <c r="E59" i="41"/>
  <c r="E156" i="41"/>
  <c r="E139" i="41"/>
  <c r="E66" i="41"/>
  <c r="E98" i="41"/>
  <c r="E125" i="41"/>
  <c r="E81" i="41"/>
  <c r="E121" i="41"/>
  <c r="E130" i="41"/>
  <c r="E145" i="41"/>
  <c r="E86" i="41"/>
  <c r="E73" i="41"/>
  <c r="E83" i="41"/>
  <c r="E120" i="41"/>
  <c r="E129" i="41"/>
  <c r="E95" i="41"/>
  <c r="E61" i="41"/>
  <c r="E56" i="41"/>
  <c r="E43" i="41"/>
  <c r="E101" i="41"/>
  <c r="O21" i="36"/>
  <c r="O22" i="36"/>
  <c r="E28" i="41" s="1"/>
  <c r="O23" i="36"/>
  <c r="E64" i="41" s="1"/>
  <c r="O24" i="36"/>
  <c r="E39" i="41" s="1"/>
  <c r="O25" i="36"/>
  <c r="E55" i="41" s="1"/>
  <c r="O26" i="36"/>
  <c r="E48" i="41" s="1"/>
  <c r="O27" i="36"/>
  <c r="E44" i="41" s="1"/>
  <c r="O28" i="36"/>
  <c r="E74" i="41" s="1"/>
  <c r="O29" i="36"/>
  <c r="E94" i="41" s="1"/>
  <c r="O30" i="36"/>
  <c r="E90" i="41" s="1"/>
  <c r="O31" i="36"/>
  <c r="E116" i="41" s="1"/>
  <c r="E92" i="41"/>
  <c r="E112" i="41"/>
  <c r="E146" i="41"/>
  <c r="E107" i="41"/>
  <c r="E87" i="41"/>
  <c r="E118" i="41"/>
  <c r="E52" i="41"/>
  <c r="E150" i="41"/>
  <c r="E158" i="41"/>
  <c r="E110" i="41"/>
  <c r="E154" i="41"/>
  <c r="E123" i="41"/>
  <c r="J94" i="42"/>
  <c r="H95" i="42" s="1"/>
  <c r="E46" i="41"/>
  <c r="E82" i="41"/>
  <c r="J26" i="35"/>
  <c r="J25" i="35"/>
  <c r="E49" i="41"/>
  <c r="I38" i="34"/>
  <c r="J38" i="34" s="1"/>
  <c r="F1169" i="33" s="1"/>
  <c r="G38" i="34"/>
  <c r="G42" i="34"/>
  <c r="J42" i="34"/>
  <c r="G22" i="34"/>
  <c r="J22" i="34" s="1"/>
  <c r="A37" i="34"/>
  <c r="J332" i="35"/>
  <c r="J335" i="35"/>
  <c r="J338" i="35"/>
  <c r="J321" i="35"/>
  <c r="J319" i="35" s="1"/>
  <c r="J172" i="35"/>
  <c r="J167" i="35"/>
  <c r="J165" i="35" s="1"/>
  <c r="J164" i="35"/>
  <c r="J156" i="35"/>
  <c r="J150" i="35"/>
  <c r="J145" i="35"/>
  <c r="J98" i="35"/>
  <c r="J97" i="35" s="1"/>
  <c r="J94" i="35"/>
  <c r="J93" i="35"/>
  <c r="J92" i="35"/>
  <c r="J91" i="35" s="1"/>
  <c r="J246" i="35"/>
  <c r="J245" i="35"/>
  <c r="J244" i="35"/>
  <c r="J243" i="35" s="1"/>
  <c r="J242" i="35"/>
  <c r="J241" i="35"/>
  <c r="J366" i="35"/>
  <c r="J365" i="35" s="1"/>
  <c r="J385" i="35"/>
  <c r="J384" i="35" s="1"/>
  <c r="J383" i="35"/>
  <c r="J382" i="35"/>
  <c r="J139" i="35"/>
  <c r="J138" i="35" s="1"/>
  <c r="J134" i="35"/>
  <c r="J133" i="35"/>
  <c r="J132" i="35"/>
  <c r="J96" i="35"/>
  <c r="J95" i="35"/>
  <c r="D46" i="35"/>
  <c r="J46" i="35" s="1"/>
  <c r="J45" i="35" s="1"/>
  <c r="D44" i="35"/>
  <c r="J44" i="35" s="1"/>
  <c r="J43" i="35" s="1"/>
  <c r="J380" i="35"/>
  <c r="J379" i="35"/>
  <c r="J389" i="35"/>
  <c r="J388" i="35"/>
  <c r="J387" i="35"/>
  <c r="J386" i="35" s="1"/>
  <c r="J377" i="35"/>
  <c r="J376" i="35" s="1"/>
  <c r="J375" i="35"/>
  <c r="J374" i="35"/>
  <c r="J373" i="35"/>
  <c r="J372" i="35" s="1"/>
  <c r="J368" i="35"/>
  <c r="J367" i="35" s="1"/>
  <c r="J364" i="35"/>
  <c r="J363" i="35"/>
  <c r="J362" i="35"/>
  <c r="J361" i="35"/>
  <c r="J360" i="35"/>
  <c r="J359" i="35"/>
  <c r="J358" i="35"/>
  <c r="J357" i="35" s="1"/>
  <c r="J355" i="35"/>
  <c r="J354" i="35"/>
  <c r="J353" i="35"/>
  <c r="J352" i="35"/>
  <c r="J351" i="35"/>
  <c r="J350" i="35"/>
  <c r="J349" i="35"/>
  <c r="J348" i="35" s="1"/>
  <c r="J347" i="35"/>
  <c r="J346" i="35"/>
  <c r="J345" i="35"/>
  <c r="J344" i="35"/>
  <c r="J343" i="35"/>
  <c r="J342" i="35" s="1"/>
  <c r="J340" i="35"/>
  <c r="J339" i="35" s="1"/>
  <c r="J337" i="35"/>
  <c r="J336" i="35" s="1"/>
  <c r="J334" i="35"/>
  <c r="J333" i="35"/>
  <c r="J331" i="35"/>
  <c r="J330" i="35" s="1"/>
  <c r="J329" i="35"/>
  <c r="J328" i="35" s="1"/>
  <c r="J326" i="35"/>
  <c r="J325" i="35"/>
  <c r="J323" i="35"/>
  <c r="J322" i="35" s="1"/>
  <c r="J320" i="35"/>
  <c r="J318" i="35"/>
  <c r="J317" i="35"/>
  <c r="J316" i="35"/>
  <c r="J315" i="35"/>
  <c r="J311" i="35"/>
  <c r="J310" i="35" s="1"/>
  <c r="J309" i="35"/>
  <c r="J308" i="35"/>
  <c r="J307" i="35"/>
  <c r="J306" i="35" s="1"/>
  <c r="J305" i="35"/>
  <c r="J304" i="35"/>
  <c r="J303" i="35"/>
  <c r="J301" i="35" s="1"/>
  <c r="J302" i="35"/>
  <c r="J300" i="35"/>
  <c r="J299" i="35"/>
  <c r="J298" i="35"/>
  <c r="J297" i="35"/>
  <c r="J296" i="35"/>
  <c r="J295" i="35"/>
  <c r="J294" i="35"/>
  <c r="J293" i="35"/>
  <c r="J292" i="35"/>
  <c r="J291" i="35"/>
  <c r="J290" i="35"/>
  <c r="J289" i="35" s="1"/>
  <c r="J288" i="35"/>
  <c r="J287" i="35" s="1"/>
  <c r="J286" i="35"/>
  <c r="J285" i="35"/>
  <c r="J283" i="35"/>
  <c r="J282" i="35"/>
  <c r="J281" i="35"/>
  <c r="J280" i="35"/>
  <c r="J279" i="35"/>
  <c r="J278" i="35" s="1"/>
  <c r="J277" i="35"/>
  <c r="J276" i="35"/>
  <c r="J275" i="35"/>
  <c r="J274" i="35"/>
  <c r="J273" i="35"/>
  <c r="J272" i="35" s="1"/>
  <c r="J270" i="35"/>
  <c r="J269" i="35" s="1"/>
  <c r="J268" i="35"/>
  <c r="J267" i="35" s="1"/>
  <c r="J266" i="35"/>
  <c r="J265" i="35"/>
  <c r="J264" i="35"/>
  <c r="J263" i="35"/>
  <c r="J262" i="35" s="1"/>
  <c r="J261" i="35"/>
  <c r="J260" i="35"/>
  <c r="J259" i="35"/>
  <c r="J258" i="35" s="1"/>
  <c r="J257" i="35"/>
  <c r="J256" i="35"/>
  <c r="J253" i="35"/>
  <c r="J252" i="35" s="1"/>
  <c r="J251" i="35"/>
  <c r="J250" i="35"/>
  <c r="J249" i="35"/>
  <c r="J248" i="35" s="1"/>
  <c r="J240" i="35"/>
  <c r="J239" i="35"/>
  <c r="J238" i="35"/>
  <c r="J237" i="35" s="1"/>
  <c r="J236" i="35"/>
  <c r="J235" i="35"/>
  <c r="J233" i="35"/>
  <c r="J232" i="35" s="1"/>
  <c r="J231" i="35"/>
  <c r="J230" i="35"/>
  <c r="J229" i="35"/>
  <c r="J228" i="35" s="1"/>
  <c r="J227" i="35"/>
  <c r="J226" i="35"/>
  <c r="J225" i="35"/>
  <c r="J224" i="35" s="1"/>
  <c r="J223" i="35"/>
  <c r="J222" i="35"/>
  <c r="J221" i="35"/>
  <c r="J220" i="35" s="1"/>
  <c r="J219" i="35"/>
  <c r="J218" i="35"/>
  <c r="J217" i="35"/>
  <c r="J216" i="35" s="1"/>
  <c r="J215" i="35"/>
  <c r="J214" i="35"/>
  <c r="J213" i="35"/>
  <c r="J212" i="35" s="1"/>
  <c r="J211" i="35"/>
  <c r="J210" i="35"/>
  <c r="J206" i="35"/>
  <c r="J205" i="35" s="1"/>
  <c r="J203" i="35"/>
  <c r="J202" i="35"/>
  <c r="J198" i="35"/>
  <c r="J197" i="35" s="1"/>
  <c r="J195" i="35"/>
  <c r="J194" i="35"/>
  <c r="J193" i="35"/>
  <c r="J192" i="35" s="1"/>
  <c r="J190" i="35"/>
  <c r="J189" i="35"/>
  <c r="J188" i="35"/>
  <c r="J187" i="35" s="1"/>
  <c r="J186" i="35"/>
  <c r="J185" i="35"/>
  <c r="J180" i="35"/>
  <c r="J179" i="35" s="1"/>
  <c r="J178" i="35"/>
  <c r="J177" i="35"/>
  <c r="J175" i="35"/>
  <c r="J174" i="35"/>
  <c r="J171" i="35"/>
  <c r="J170" i="35"/>
  <c r="J169" i="35"/>
  <c r="J166" i="35"/>
  <c r="J163" i="35"/>
  <c r="J160" i="35" s="1"/>
  <c r="J162" i="35"/>
  <c r="J161" i="35"/>
  <c r="J158" i="35"/>
  <c r="J157" i="35" s="1"/>
  <c r="J155" i="35"/>
  <c r="J154" i="35"/>
  <c r="J152" i="35"/>
  <c r="J153" i="35"/>
  <c r="J149" i="35"/>
  <c r="J148" i="35"/>
  <c r="J147" i="35"/>
  <c r="J144" i="35"/>
  <c r="J143" i="35"/>
  <c r="J142" i="35"/>
  <c r="J137" i="35"/>
  <c r="J136" i="35" s="1"/>
  <c r="J123" i="35"/>
  <c r="J120" i="35"/>
  <c r="J117" i="35"/>
  <c r="J116" i="35"/>
  <c r="J101" i="35"/>
  <c r="J100" i="35"/>
  <c r="J90" i="35"/>
  <c r="J89" i="35" s="1"/>
  <c r="J88" i="35"/>
  <c r="J87" i="35"/>
  <c r="J86" i="35"/>
  <c r="J85" i="35" s="1"/>
  <c r="J84" i="35"/>
  <c r="J83" i="35"/>
  <c r="J82" i="35"/>
  <c r="J81" i="35" s="1"/>
  <c r="J80" i="35"/>
  <c r="J79" i="35"/>
  <c r="J78" i="35"/>
  <c r="J77" i="35" s="1"/>
  <c r="J76" i="35"/>
  <c r="J75" i="35"/>
  <c r="J74" i="35"/>
  <c r="J73" i="35" s="1"/>
  <c r="J72" i="35"/>
  <c r="J71" i="35"/>
  <c r="J70" i="35"/>
  <c r="J69" i="35" s="1"/>
  <c r="J68" i="35"/>
  <c r="J67" i="35"/>
  <c r="J66" i="35"/>
  <c r="J65" i="35" s="1"/>
  <c r="J64" i="35"/>
  <c r="J63" i="35"/>
  <c r="J62" i="35"/>
  <c r="J61" i="35" s="1"/>
  <c r="J60" i="35"/>
  <c r="J59" i="35"/>
  <c r="J58" i="35"/>
  <c r="J57" i="35" s="1"/>
  <c r="J56" i="35"/>
  <c r="J52" i="35"/>
  <c r="J51" i="35" s="1"/>
  <c r="J50" i="35"/>
  <c r="J49" i="35"/>
  <c r="J48" i="35"/>
  <c r="J47" i="35" s="1"/>
  <c r="J36" i="35"/>
  <c r="J35" i="35" s="1"/>
  <c r="J31" i="35"/>
  <c r="J30" i="35"/>
  <c r="J29" i="35"/>
  <c r="J28" i="35"/>
  <c r="J313" i="35"/>
  <c r="J312" i="35"/>
  <c r="D23" i="35"/>
  <c r="J23" i="35" s="1"/>
  <c r="J22" i="35" s="1"/>
  <c r="D103" i="35"/>
  <c r="J103" i="35" s="1"/>
  <c r="J102" i="35" s="1"/>
  <c r="D42" i="35"/>
  <c r="J42" i="35" s="1"/>
  <c r="J41" i="35" s="1"/>
  <c r="G122" i="35"/>
  <c r="J122" i="35"/>
  <c r="J121" i="35"/>
  <c r="G119" i="35"/>
  <c r="J119" i="35"/>
  <c r="G115" i="35"/>
  <c r="J115" i="35"/>
  <c r="J114" i="35" s="1"/>
  <c r="D126" i="35" s="1"/>
  <c r="G55" i="35"/>
  <c r="J55" i="35" s="1"/>
  <c r="J54" i="35" s="1"/>
  <c r="D108" i="35" s="1"/>
  <c r="G183" i="35"/>
  <c r="J183" i="35" s="1"/>
  <c r="J182" i="35" s="1"/>
  <c r="D33" i="35"/>
  <c r="J33" i="35" s="1"/>
  <c r="J32" i="35" s="1"/>
  <c r="D21" i="35"/>
  <c r="J21" i="35" s="1"/>
  <c r="J20" i="35" s="1"/>
  <c r="D106" i="35"/>
  <c r="J106" i="35" s="1"/>
  <c r="J105" i="35" s="1"/>
  <c r="D19" i="35"/>
  <c r="J19" i="35" s="1"/>
  <c r="J18" i="35" s="1"/>
  <c r="F33" i="29"/>
  <c r="O20" i="36"/>
  <c r="E155" i="41"/>
  <c r="E133" i="41"/>
  <c r="E137" i="41"/>
  <c r="E138" i="41"/>
  <c r="E27" i="41"/>
  <c r="E136" i="41"/>
  <c r="E149" i="41"/>
  <c r="E102" i="41"/>
  <c r="E88" i="41"/>
  <c r="E127" i="41"/>
  <c r="E122" i="41"/>
  <c r="E77" i="41"/>
  <c r="E144" i="41"/>
  <c r="E134" i="41"/>
  <c r="E114" i="41"/>
  <c r="E58" i="41"/>
  <c r="E132" i="41"/>
  <c r="E153" i="41"/>
  <c r="E142" i="41"/>
  <c r="E38" i="41"/>
  <c r="E141" i="41"/>
  <c r="E50" i="41"/>
  <c r="E135" i="41"/>
  <c r="E69" i="41"/>
  <c r="J22" i="42"/>
  <c r="E115" i="41"/>
  <c r="E131" i="41"/>
  <c r="E29" i="41"/>
  <c r="E40" i="41"/>
  <c r="E67" i="41"/>
  <c r="E42" i="41"/>
  <c r="E41" i="41"/>
  <c r="E103" i="41"/>
  <c r="E71" i="41"/>
  <c r="E76" i="41"/>
  <c r="E51" i="41"/>
  <c r="E30" i="41"/>
  <c r="E21" i="41"/>
  <c r="E79" i="41"/>
  <c r="E20" i="41"/>
  <c r="E100" i="41"/>
  <c r="F160" i="41"/>
  <c r="J118" i="35"/>
  <c r="E34" i="41"/>
  <c r="J255" i="35"/>
  <c r="J18" i="34"/>
  <c r="F22" i="33"/>
  <c r="G22" i="33" s="1"/>
  <c r="G25" i="33" s="1"/>
  <c r="J168" i="35"/>
  <c r="J146" i="35"/>
  <c r="J141" i="35"/>
  <c r="E17" i="41"/>
  <c r="E160" i="41" s="1"/>
  <c r="E75" i="41"/>
  <c r="E23" i="41"/>
  <c r="E93" i="41"/>
  <c r="E143" i="41"/>
  <c r="E89" i="41"/>
  <c r="E22" i="41"/>
  <c r="E57" i="41"/>
  <c r="E47" i="41"/>
  <c r="E54" i="41" l="1"/>
  <c r="O33" i="36"/>
  <c r="L20" i="36"/>
  <c r="L31" i="36"/>
  <c r="E99" i="41"/>
  <c r="L30" i="36"/>
  <c r="E151" i="41"/>
  <c r="J60" i="42"/>
  <c r="E61" i="42" s="1"/>
  <c r="L28" i="36"/>
  <c r="L23" i="36"/>
  <c r="L24" i="36"/>
  <c r="L25" i="36"/>
  <c r="L27" i="36"/>
  <c r="E33" i="26"/>
  <c r="J44" i="42"/>
  <c r="L29" i="36"/>
  <c r="L26" i="36"/>
  <c r="G23" i="42"/>
  <c r="E23" i="42"/>
  <c r="I23" i="42"/>
  <c r="E18" i="41"/>
  <c r="L21" i="36"/>
  <c r="L22" i="36"/>
  <c r="E31" i="41"/>
  <c r="E19" i="26"/>
  <c r="J66" i="42"/>
  <c r="J54" i="42"/>
  <c r="I55" i="42" s="1"/>
  <c r="I43" i="42" s="1"/>
  <c r="J62" i="42"/>
  <c r="F63" i="42" s="1"/>
  <c r="J40" i="42"/>
  <c r="F41" i="42" s="1"/>
  <c r="F37" i="42" s="1"/>
  <c r="J58" i="42"/>
  <c r="E59" i="42" s="1"/>
  <c r="E108" i="41"/>
  <c r="E80" i="41"/>
  <c r="J48" i="42"/>
  <c r="F49" i="42" s="1"/>
  <c r="J30" i="42"/>
  <c r="E31" i="42" s="1"/>
  <c r="J34" i="42"/>
  <c r="E35" i="42" s="1"/>
  <c r="J78" i="42"/>
  <c r="E85" i="41"/>
  <c r="E26" i="26"/>
  <c r="E41" i="26"/>
  <c r="E35" i="41"/>
  <c r="J56" i="42"/>
  <c r="D57" i="42" s="1"/>
  <c r="J126" i="35"/>
  <c r="J125" i="35" s="1"/>
  <c r="D128" i="35"/>
  <c r="J128" i="35" s="1"/>
  <c r="J127" i="35" s="1"/>
  <c r="E38" i="26"/>
  <c r="E53" i="41"/>
  <c r="J92" i="42"/>
  <c r="E61" i="26"/>
  <c r="D110" i="35"/>
  <c r="J110" i="35" s="1"/>
  <c r="J109" i="35" s="1"/>
  <c r="J108" i="35"/>
  <c r="J107" i="35" s="1"/>
  <c r="G41" i="33"/>
  <c r="F19" i="33"/>
  <c r="E140" i="41"/>
  <c r="E119" i="41"/>
  <c r="E126" i="41"/>
  <c r="J32" i="42"/>
  <c r="E33" i="42" s="1"/>
  <c r="J50" i="42"/>
  <c r="G51" i="42" s="1"/>
  <c r="G43" i="42" s="1"/>
  <c r="J28" i="42"/>
  <c r="E111" i="41"/>
  <c r="J38" i="42"/>
  <c r="E19" i="41"/>
  <c r="J84" i="42"/>
  <c r="J173" i="35"/>
  <c r="J86" i="42"/>
  <c r="G87" i="42" s="1"/>
  <c r="J46" i="42"/>
  <c r="E47" i="42" s="1"/>
  <c r="E60" i="41"/>
  <c r="J82" i="42"/>
  <c r="J314" i="35"/>
  <c r="E25" i="41"/>
  <c r="J96" i="42"/>
  <c r="E63" i="41" l="1"/>
  <c r="E43" i="42"/>
  <c r="F43" i="42"/>
  <c r="E18" i="26"/>
  <c r="J20" i="42"/>
  <c r="I79" i="42"/>
  <c r="G79" i="42"/>
  <c r="J36" i="42"/>
  <c r="F36" i="42" s="1"/>
  <c r="E39" i="42"/>
  <c r="E37" i="42" s="1"/>
  <c r="D45" i="42"/>
  <c r="D43" i="42" s="1"/>
  <c r="E46" i="26"/>
  <c r="J68" i="42"/>
  <c r="G69" i="42" s="1"/>
  <c r="G65" i="42" s="1"/>
  <c r="I85" i="42"/>
  <c r="G85" i="42"/>
  <c r="I83" i="42"/>
  <c r="G83" i="42"/>
  <c r="D29" i="42"/>
  <c r="D27" i="42" s="1"/>
  <c r="J26" i="42"/>
  <c r="E27" i="42"/>
  <c r="E37" i="26"/>
  <c r="J52" i="42"/>
  <c r="H53" i="42" s="1"/>
  <c r="H43" i="42" s="1"/>
  <c r="F67" i="42"/>
  <c r="F65" i="42" s="1"/>
  <c r="E97" i="42"/>
  <c r="E91" i="42" s="1"/>
  <c r="H97" i="42"/>
  <c r="H91" i="42" s="1"/>
  <c r="D97" i="42"/>
  <c r="D91" i="42" s="1"/>
  <c r="F97" i="42"/>
  <c r="F91" i="42" s="1"/>
  <c r="I97" i="42"/>
  <c r="I91" i="42" s="1"/>
  <c r="G97" i="42"/>
  <c r="G93" i="42"/>
  <c r="J90" i="42"/>
  <c r="E91" i="41"/>
  <c r="E24" i="41"/>
  <c r="E147" i="41"/>
  <c r="J76" i="42"/>
  <c r="H77" i="42" s="1"/>
  <c r="E45" i="26"/>
  <c r="E44" i="26"/>
  <c r="E42" i="26"/>
  <c r="E30" i="26"/>
  <c r="E24" i="26"/>
  <c r="E40" i="26"/>
  <c r="E35" i="26"/>
  <c r="E22" i="26"/>
  <c r="E23" i="26"/>
  <c r="E57" i="26"/>
  <c r="E36" i="26"/>
  <c r="E50" i="26"/>
  <c r="E60" i="26"/>
  <c r="E49" i="26"/>
  <c r="E34" i="26"/>
  <c r="E32" i="26"/>
  <c r="E29" i="26"/>
  <c r="E28" i="26"/>
  <c r="E25" i="26"/>
  <c r="E104" i="41"/>
  <c r="E39" i="26"/>
  <c r="E54" i="26"/>
  <c r="E52" i="26"/>
  <c r="E55" i="26"/>
  <c r="E53" i="26"/>
  <c r="E56" i="26"/>
  <c r="E51" i="26"/>
  <c r="E62" i="26"/>
  <c r="D26" i="42" l="1"/>
  <c r="J64" i="42"/>
  <c r="G64" i="42" s="1"/>
  <c r="J42" i="42"/>
  <c r="E42" i="42" s="1"/>
  <c r="E26" i="42"/>
  <c r="E90" i="42"/>
  <c r="H90" i="42"/>
  <c r="E36" i="42"/>
  <c r="G91" i="42"/>
  <c r="G90" i="42" s="1"/>
  <c r="I90" i="42"/>
  <c r="F90" i="42"/>
  <c r="D90" i="42"/>
  <c r="F21" i="42"/>
  <c r="F19" i="42" s="1"/>
  <c r="F98" i="42" s="1"/>
  <c r="I21" i="42"/>
  <c r="E21" i="42"/>
  <c r="D21" i="42"/>
  <c r="D19" i="42" s="1"/>
  <c r="D98" i="42" s="1"/>
  <c r="H21" i="42"/>
  <c r="H19" i="42" s="1"/>
  <c r="G21" i="42"/>
  <c r="J24" i="42"/>
  <c r="G25" i="42" s="1"/>
  <c r="E33" i="41"/>
  <c r="J74" i="42"/>
  <c r="H75" i="42" s="1"/>
  <c r="H71" i="42" s="1"/>
  <c r="E37" i="41"/>
  <c r="J80" i="42"/>
  <c r="E72" i="41"/>
  <c r="E20" i="26"/>
  <c r="E59" i="26"/>
  <c r="G19" i="42" l="1"/>
  <c r="F64" i="42"/>
  <c r="F42" i="42"/>
  <c r="I42" i="42"/>
  <c r="D42" i="42"/>
  <c r="H42" i="42"/>
  <c r="G42" i="42"/>
  <c r="H98" i="42"/>
  <c r="E25" i="42"/>
  <c r="E19" i="42" s="1"/>
  <c r="E98" i="42" s="1"/>
  <c r="D100" i="42" s="1"/>
  <c r="J18" i="42"/>
  <c r="I25" i="42"/>
  <c r="I19" i="42" s="1"/>
  <c r="E17" i="26"/>
  <c r="G81" i="42"/>
  <c r="I81" i="42"/>
  <c r="J72" i="42"/>
  <c r="G18" i="42" l="1"/>
  <c r="I18" i="42"/>
  <c r="D18" i="42"/>
  <c r="E18" i="42"/>
  <c r="H18" i="42"/>
  <c r="F18" i="42"/>
  <c r="I73" i="42"/>
  <c r="I71" i="42" s="1"/>
  <c r="G73" i="42"/>
  <c r="I98" i="42" l="1"/>
  <c r="H100" i="42" l="1"/>
  <c r="E48" i="26"/>
  <c r="E64" i="26" l="1"/>
  <c r="F48" i="26" s="1"/>
  <c r="F57" i="26" l="1"/>
  <c r="F18" i="26"/>
  <c r="F54" i="26"/>
  <c r="F60" i="26"/>
  <c r="F59" i="26"/>
  <c r="F24" i="26"/>
  <c r="F53" i="26"/>
  <c r="F39" i="26"/>
  <c r="F25" i="26"/>
  <c r="F26" i="26"/>
  <c r="F56" i="26"/>
  <c r="F42" i="26"/>
  <c r="F41" i="26"/>
  <c r="F35" i="26"/>
  <c r="F52" i="26"/>
  <c r="F17" i="26"/>
  <c r="F20" i="26"/>
  <c r="F37" i="26"/>
  <c r="F50" i="26"/>
  <c r="F36" i="26"/>
  <c r="F23" i="26"/>
  <c r="F22" i="26"/>
  <c r="F62" i="26"/>
  <c r="F29" i="26"/>
  <c r="F33" i="26"/>
  <c r="F19" i="26"/>
  <c r="F44" i="26"/>
  <c r="F28" i="26"/>
  <c r="F49" i="26"/>
  <c r="F46" i="26"/>
  <c r="F34" i="26"/>
  <c r="F38" i="26"/>
  <c r="F61" i="26"/>
  <c r="F32" i="26"/>
  <c r="F55" i="26"/>
  <c r="F30" i="26"/>
  <c r="F45" i="26"/>
  <c r="F51" i="26"/>
  <c r="F40" i="26"/>
  <c r="F64" i="26" l="1"/>
  <c r="J88" i="42"/>
  <c r="J70" i="42" l="1"/>
  <c r="G89" i="42"/>
  <c r="G71" i="42" s="1"/>
  <c r="I70" i="42" l="1"/>
  <c r="H70" i="42"/>
  <c r="J98" i="42"/>
  <c r="G70" i="42"/>
  <c r="G98" i="42"/>
  <c r="F100" i="42" l="1"/>
  <c r="J100" i="42" s="1"/>
  <c r="G99" i="42"/>
  <c r="E99" i="42"/>
  <c r="D99" i="42"/>
  <c r="F99" i="42"/>
  <c r="F101" i="42" s="1"/>
  <c r="I99" i="42"/>
  <c r="H99" i="42"/>
  <c r="H101" i="42" l="1"/>
  <c r="D101" i="42"/>
  <c r="J99" i="42"/>
  <c r="J101" i="42" l="1"/>
</calcChain>
</file>

<file path=xl/sharedStrings.xml><?xml version="1.0" encoding="utf-8"?>
<sst xmlns="http://schemas.openxmlformats.org/spreadsheetml/2006/main" count="5702" uniqueCount="763">
  <si>
    <t>CÓDIGO</t>
  </si>
  <si>
    <t>DESCRIÇÃO</t>
  </si>
  <si>
    <t>UNIDADE</t>
  </si>
  <si>
    <t>QUANTIDADE</t>
  </si>
  <si>
    <t>UN</t>
  </si>
  <si>
    <t>ENDEREÇO:</t>
  </si>
  <si>
    <t>ÍNDICE DE VERSÕES</t>
  </si>
  <si>
    <t>VERSÃO</t>
  </si>
  <si>
    <t xml:space="preserve">DESCRIÇÃO E/OU FOLHAS ALTERADAS </t>
  </si>
  <si>
    <t>DATA</t>
  </si>
  <si>
    <t>ATUALIZAÇÃO</t>
  </si>
  <si>
    <t>Emissão Inicial</t>
  </si>
  <si>
    <t>ITEM</t>
  </si>
  <si>
    <t>DISCRIMINAÇÃO DOS SERVIÇOS</t>
  </si>
  <si>
    <t>1.1</t>
  </si>
  <si>
    <t>un</t>
  </si>
  <si>
    <t>1.1.1</t>
  </si>
  <si>
    <t>1.3</t>
  </si>
  <si>
    <t>1.3.1</t>
  </si>
  <si>
    <t>2.1</t>
  </si>
  <si>
    <t>2.1.1</t>
  </si>
  <si>
    <t>5.1</t>
  </si>
  <si>
    <t>5.1.1</t>
  </si>
  <si>
    <t>PRAZO DE EXECUÇÃO:</t>
  </si>
  <si>
    <t>TOTAL</t>
  </si>
  <si>
    <t>%</t>
  </si>
  <si>
    <t>1.2</t>
  </si>
  <si>
    <t>COMPRIMENTO</t>
  </si>
  <si>
    <t>LARGURA</t>
  </si>
  <si>
    <t>ALTURA</t>
  </si>
  <si>
    <t>RESULTADO</t>
  </si>
  <si>
    <t>Instalações Provisórias</t>
  </si>
  <si>
    <t>Demolições</t>
  </si>
  <si>
    <t>4.1</t>
  </si>
  <si>
    <t>4.1.1</t>
  </si>
  <si>
    <t>1.2.1</t>
  </si>
  <si>
    <t>4.2</t>
  </si>
  <si>
    <t>4.2.1</t>
  </si>
  <si>
    <t>DISCRIMINAÇÃO</t>
  </si>
  <si>
    <t>PIS</t>
  </si>
  <si>
    <t>COFINS</t>
  </si>
  <si>
    <t>meses</t>
  </si>
  <si>
    <t>H</t>
  </si>
  <si>
    <t>KG</t>
  </si>
  <si>
    <t>M2</t>
  </si>
  <si>
    <t>M3</t>
  </si>
  <si>
    <t>MES</t>
  </si>
  <si>
    <t>CRONOGRAMA FÍSICO-FINANCEIRO</t>
  </si>
  <si>
    <t>TOTAL DO ITEM</t>
  </si>
  <si>
    <t>Mês 2</t>
  </si>
  <si>
    <t>TOTAIS GERAIS (VALORES POR ETAPA)</t>
  </si>
  <si>
    <t>PORCENTAGENS EM RELAÇÃO AO VALOR TOTAL DA OBRA (%)</t>
  </si>
  <si>
    <t>PROJETO:</t>
  </si>
  <si>
    <t>ETAPA:</t>
  </si>
  <si>
    <t>SERVIÇOS PRELIMINARES</t>
  </si>
  <si>
    <t>Limpeza da Obra</t>
  </si>
  <si>
    <t>Limpeza permanente da obra</t>
  </si>
  <si>
    <t>Placa de obra</t>
  </si>
  <si>
    <t>COMPLEMENTAÇÃO DA OBRA</t>
  </si>
  <si>
    <t>1.4.1</t>
  </si>
  <si>
    <t>1.4.2</t>
  </si>
  <si>
    <t>1.4.3</t>
  </si>
  <si>
    <t>3.1</t>
  </si>
  <si>
    <t>3.1.1</t>
  </si>
  <si>
    <t>Mês 3</t>
  </si>
  <si>
    <t>1.2.3</t>
  </si>
  <si>
    <t>m</t>
  </si>
  <si>
    <t>BASE</t>
  </si>
  <si>
    <t>UNID</t>
  </si>
  <si>
    <t>SINAPI</t>
  </si>
  <si>
    <t>SETOP</t>
  </si>
  <si>
    <t>m²</t>
  </si>
  <si>
    <t>m³</t>
  </si>
  <si>
    <t>Remoção e carga manual de resíduo de obra</t>
  </si>
  <si>
    <t>1.1.2</t>
  </si>
  <si>
    <t>SERVENTE COM ENCARGOS COMPLEMENTARES</t>
  </si>
  <si>
    <t>ELETRICISTA COM ENCARGOS COMPLEMENTARES</t>
  </si>
  <si>
    <t>PEDREIRO COM ENCARGOS COMPLEMENTARES</t>
  </si>
  <si>
    <t>R0</t>
  </si>
  <si>
    <t>Tapumes</t>
  </si>
  <si>
    <t>Cercamento e Proteção</t>
  </si>
  <si>
    <t>1.4</t>
  </si>
  <si>
    <t>Mês 1</t>
  </si>
  <si>
    <t>Destinação de resíduo de obra em caçamba</t>
  </si>
  <si>
    <t>FABRICAÇÃO, MONTAGEM E DESMONTAGEM DE FÔRMA PARA VIGA BALDRAME, EM MADEIRA SERRADA, E=25 MM, 1 UTILIZAÇÃO. AF_06/2017</t>
  </si>
  <si>
    <t>ARMAÇÃO DE BLOCO, VIGA BALDRAME OU SAPATA UTILIZANDO AÇO CA-50 DE 10 MM - MONTAGEM. AF_06/2017</t>
  </si>
  <si>
    <t>CONCRETAGEM DE BLOCOS DE COROAMENTO E VIGAS BALDRAME, FCK 30 MPA, COM USO DE JERICA  LANÇAMENTO, ADENSAMENTO E ACABAMENTO. AF_06/2017</t>
  </si>
  <si>
    <t>AUXILIAR DE ELETRICISTA COM ENCARGOS COMPLEMENTARES</t>
  </si>
  <si>
    <t>AUXILIAR DE SERRALHEIRO COM ENCARGOS COMPLEMENTARES</t>
  </si>
  <si>
    <t>AUXILIAR DE SERVIÇOS GERAIS COM ENCARGOS COMPLEMENTARES</t>
  </si>
  <si>
    <t>SERRALHEIRO COM ENCARGOS COMPLEMENTARES</t>
  </si>
  <si>
    <t>AUXILIAR DE ESCRITORIO COM ENCARGOS COMPLEMENTARES</t>
  </si>
  <si>
    <t>DESENHISTA PROJETISTA COM ENCARGOS COMPLEMENTARES</t>
  </si>
  <si>
    <t>ÁREA</t>
  </si>
  <si>
    <t>3.2</t>
  </si>
  <si>
    <t>3.2.1</t>
  </si>
  <si>
    <t>3.1.2</t>
  </si>
  <si>
    <t>3.1.3</t>
  </si>
  <si>
    <t>4.3</t>
  </si>
  <si>
    <t>4.3.1</t>
  </si>
  <si>
    <t>4.4</t>
  </si>
  <si>
    <t>4.4.1</t>
  </si>
  <si>
    <t>4.5</t>
  </si>
  <si>
    <t>4.5.1</t>
  </si>
  <si>
    <t>ORÇAMENTO EXECUTIVO</t>
  </si>
  <si>
    <t>REFERÊNCIA</t>
  </si>
  <si>
    <t>BDI (BENEFÍCIO E DESPESAS INDIRETAS) - SERVIÇOS</t>
  </si>
  <si>
    <t>DESPESAS INDIRETAS</t>
  </si>
  <si>
    <t>ADMINISTRAÇÃO CENTRAL</t>
  </si>
  <si>
    <t>Administração Central (AC)</t>
  </si>
  <si>
    <t>SEGUROS RISCOS E GARANTIAS</t>
  </si>
  <si>
    <t>Seguros e Garantias (S+G)</t>
  </si>
  <si>
    <t>Risco (R)</t>
  </si>
  <si>
    <t>DESPESAS FINANCEIRAS</t>
  </si>
  <si>
    <t>Despesas Financeiras (DF)</t>
  </si>
  <si>
    <t>TRIBUTOS (T)</t>
  </si>
  <si>
    <t>ISS</t>
  </si>
  <si>
    <t>BENEFÍCIOS</t>
  </si>
  <si>
    <t>LUCRO (L)</t>
  </si>
  <si>
    <t>(1-T)</t>
  </si>
  <si>
    <t>PLANILHA SINTÉTICA - ORÇAMENTO EXECUTIVO</t>
  </si>
  <si>
    <t>ELE-CAB-280</t>
  </si>
  <si>
    <t>ELE-CAB-285</t>
  </si>
  <si>
    <t>ELE-CAB-295</t>
  </si>
  <si>
    <t>ELE-CAB-300</t>
  </si>
  <si>
    <t>ELE-CAB-305</t>
  </si>
  <si>
    <t>ELE-CAB-310</t>
  </si>
  <si>
    <t>ELE-CAB-315</t>
  </si>
  <si>
    <t>ELE-CAB-325</t>
  </si>
  <si>
    <t>ELE-CAB-330</t>
  </si>
  <si>
    <t>ELE-CAB-340</t>
  </si>
  <si>
    <t>MATERIAIS</t>
  </si>
  <si>
    <t>QUANT.</t>
  </si>
  <si>
    <t>P. UNITÁRIO</t>
  </si>
  <si>
    <t>P. TOTAL</t>
  </si>
  <si>
    <t>SUBTOTAL</t>
  </si>
  <si>
    <t>MÃO DE OBRA</t>
  </si>
  <si>
    <t>COMPOSIÇÕES AUXILIARES</t>
  </si>
  <si>
    <t>FORNECEDOR 1</t>
  </si>
  <si>
    <t>FORNECEDOR 2</t>
  </si>
  <si>
    <t>FORNECEDOR 3</t>
  </si>
  <si>
    <t>MEDIANA</t>
  </si>
  <si>
    <t>OBSERVAÇÕES</t>
  </si>
  <si>
    <t>DADOS</t>
  </si>
  <si>
    <t>CUSTO UNIT. 
+ FRETE</t>
  </si>
  <si>
    <t>CUSTO UNITÁRIO + FRETE</t>
  </si>
  <si>
    <t>CUSTOS</t>
  </si>
  <si>
    <t>Unitário</t>
  </si>
  <si>
    <t>Unitário c/ BDI</t>
  </si>
  <si>
    <t>% UNITÁRIO</t>
  </si>
  <si>
    <t>PREÇO TOTAL:</t>
  </si>
  <si>
    <t>REFERÊNCIA:</t>
  </si>
  <si>
    <t>mês</t>
  </si>
  <si>
    <t>BDI = (1+AC+S+R+G) (1+DF) (1+L)   -  1</t>
  </si>
  <si>
    <t>CPU (COMPOSIÇÃO DE PREÇOS UNITÁRIA)</t>
  </si>
  <si>
    <t>MEMÓRIA DE CÁLCULO</t>
  </si>
  <si>
    <t>2.2</t>
  </si>
  <si>
    <t>2.3</t>
  </si>
  <si>
    <t>2.4</t>
  </si>
  <si>
    <t>2.1.2</t>
  </si>
  <si>
    <t>2.1.3</t>
  </si>
  <si>
    <t>2.2.1</t>
  </si>
  <si>
    <t>2.3.1</t>
  </si>
  <si>
    <t>2.3.2</t>
  </si>
  <si>
    <t>4.3.2</t>
  </si>
  <si>
    <t>4.6</t>
  </si>
  <si>
    <t>4.6.1</t>
  </si>
  <si>
    <t>4.6.2</t>
  </si>
  <si>
    <t>4.7</t>
  </si>
  <si>
    <t>4.7.1</t>
  </si>
  <si>
    <t>4.8</t>
  </si>
  <si>
    <t>4.8.1</t>
  </si>
  <si>
    <t>4.8.2</t>
  </si>
  <si>
    <t>QUINZENAL</t>
  </si>
  <si>
    <t>MENSAL</t>
  </si>
  <si>
    <t>OBS.:</t>
  </si>
  <si>
    <t>CONSTRUÇÃO DE EDIFÍCIOS
CONFORME ACÓRDÃO Nº 2622/13 e LEI Nº 13.161 DE 31/08/15</t>
  </si>
  <si>
    <t>Lucro</t>
  </si>
  <si>
    <t>BDI DIFERENCIADO EQUIPAMENTOS
CONFORME ACÓRDÃO Nº 2622/13 e LEI Nº 13.161 DE 31/08/15</t>
  </si>
  <si>
    <r>
      <t xml:space="preserve">DETALHAMENTO DO BDI DE CONSTRUÇÃO UTILIZADO PELA ADMINISTRAÇÃO
</t>
    </r>
    <r>
      <rPr>
        <b/>
        <sz val="12"/>
        <color indexed="8"/>
        <rFont val="Calibri"/>
        <family val="2"/>
      </rPr>
      <t>A LICITANTE DEVERÁ APRESENTAR A COMPOSIÇÃO DO SEU BDI</t>
    </r>
  </si>
  <si>
    <r>
      <t xml:space="preserve">DETALHAMENTO DO BDI DE EQUIPAMENTOS UTILIZADO PELA ADMINISTRAÇÃO
</t>
    </r>
    <r>
      <rPr>
        <b/>
        <sz val="12"/>
        <color indexed="8"/>
        <rFont val="Calibri"/>
        <family val="2"/>
      </rPr>
      <t>A LICITANTE DEVERÁ APRESENTAR A COMPOSIÇÃO DO SEU BDI</t>
    </r>
  </si>
  <si>
    <t>BDI (BENEFÍCIO E DESPESAS INDIRETAS) - EQUIPAMENTOS</t>
  </si>
  <si>
    <t>5.2</t>
  </si>
  <si>
    <t>5.2.1</t>
  </si>
  <si>
    <t>6.1</t>
  </si>
  <si>
    <t>6.1.1</t>
  </si>
  <si>
    <t>3.2.2</t>
  </si>
  <si>
    <t>VALOR</t>
  </si>
  <si>
    <t>MAPA DE COTAÇÕES</t>
  </si>
  <si>
    <t>Marcelo F. Pereira</t>
  </si>
  <si>
    <t>BDI
Construção</t>
  </si>
  <si>
    <t>ADEQUAÇÃO DA SUBESTAÇÃO DA CÂMARA MUNICIPAL BH</t>
  </si>
  <si>
    <t xml:space="preserve">M2    </t>
  </si>
  <si>
    <t xml:space="preserve">UN    </t>
  </si>
  <si>
    <t xml:space="preserve">M     </t>
  </si>
  <si>
    <t xml:space="preserve">KG    </t>
  </si>
  <si>
    <t xml:space="preserve">MES   </t>
  </si>
  <si>
    <t>BARRA DE FERRO RETANGULAR, BARRA CHATA (QUALQUER DIMENSAO)</t>
  </si>
  <si>
    <t>BARRA DE FERRO RETANGULAR, BARRA CHATA, 3/4" X 1/8" (L X E), 0,47 KG/M</t>
  </si>
  <si>
    <t>CABO DE COBRE UNIPOLAR 35 MM2, BLINDADO, ISOLACAO 3,6/6 KV EPR, COBERTURA EM PVC</t>
  </si>
  <si>
    <t>CABO MULTIPOLAR DE COBRE, FLEXIVEL, CLASSE 4 OU 5, ISOLACAO EM HEPR, COBERTURA EM PVC-ST2, ANTICHAMA BWF-B, 0,6/1 KV, 3 CONDUTORES DE 1,5 MM2</t>
  </si>
  <si>
    <t>CANTONEIRA ALUMINIO ABAS DESIGUAIS 1" X 3/4 ", E = 1/8 "</t>
  </si>
  <si>
    <t>ENGENHEIRO ELETRICISTA (MENSALISTA)</t>
  </si>
  <si>
    <t>FECHADURA DE SOBREPOR PARA PORTAO, CAIXA *100* MM, COM CILINDRO, CHAVE SIMPLES, TRINCO LATERAL, EM  LATAO OU ACO CROMADO OU POLIDO, COM OU SEM PINTURA - COMPLETA</t>
  </si>
  <si>
    <t>FITA ISOLANTE ADESIVA ANTICHAMA, USO ATE 750 V, EM ROLO DE 19 MM X 5 M</t>
  </si>
  <si>
    <t>TELA DE ARAME ONDULADA, FIO *2,77* MM (12 BWG), MALHA 5 X 5 CM, H = 2 M</t>
  </si>
  <si>
    <t>TOMADA 2P+T 10A, 250V  (APENAS MODULO)</t>
  </si>
  <si>
    <t>VERGALHAO ZINCADO ROSCA TOTAL, 1/4 " (6,3 MM)</t>
  </si>
  <si>
    <t>INSTALAÇÃO DE OBRA</t>
  </si>
  <si>
    <t>Tempo de obra</t>
  </si>
  <si>
    <t>Encarregado de Obras</t>
  </si>
  <si>
    <t>Mobilização e Desmobilização</t>
  </si>
  <si>
    <t>2.1.4</t>
  </si>
  <si>
    <t>7.1</t>
  </si>
  <si>
    <t>7.1.1</t>
  </si>
  <si>
    <t>Projeto As Built</t>
  </si>
  <si>
    <t>Área de Intervenção</t>
  </si>
  <si>
    <t>Limpeza final de obra</t>
  </si>
  <si>
    <t>Aluguel de container para escritório de obra</t>
  </si>
  <si>
    <t>Escritório da Contratada</t>
  </si>
  <si>
    <t>Fita zebrada</t>
  </si>
  <si>
    <t>Remoção de isoladores</t>
  </si>
  <si>
    <t>Remoção de chave seccionadora</t>
  </si>
  <si>
    <t>Desmontagem de barramento de média tensão</t>
  </si>
  <si>
    <t>Remoção de kit de chave e cadeado Kirk</t>
  </si>
  <si>
    <t>TRABALHOS EM TERRA</t>
  </si>
  <si>
    <t>Escavação manual em material de 1ª categoria na profundidade de até 2m</t>
  </si>
  <si>
    <t>Sinalização e Proteção</t>
  </si>
  <si>
    <t>2.2.2</t>
  </si>
  <si>
    <t>2.2.3</t>
  </si>
  <si>
    <t>2.2.4</t>
  </si>
  <si>
    <t>2.2.5</t>
  </si>
  <si>
    <t>Reaterro manual apiloado</t>
  </si>
  <si>
    <t>Carga e Transporte</t>
  </si>
  <si>
    <t>Carga manual de material escavado sobre caminhão</t>
  </si>
  <si>
    <t>m³xkm</t>
  </si>
  <si>
    <t>Destinação de material escavado em caminhão</t>
  </si>
  <si>
    <t>SERVIÇOS CIVIS</t>
  </si>
  <si>
    <t>Telas</t>
  </si>
  <si>
    <t>INSTALAÇÕES ELÉTRICAS</t>
  </si>
  <si>
    <t>Equipamentos Elétricos</t>
  </si>
  <si>
    <t>Fusível HH de média tensão 15/17,5kV DIN - 325 - 25A</t>
  </si>
  <si>
    <t>Quadros Elétricos</t>
  </si>
  <si>
    <t>Eletrodutos</t>
  </si>
  <si>
    <t>Cabo de cobre flexível #2,5mm², em eletroduto, anti-chama 750V</t>
  </si>
  <si>
    <t>Iluminação e Tomadas</t>
  </si>
  <si>
    <t>Interruptor simples, em caixa de alvenaria 2"x4", incluindo caixa, espelho</t>
  </si>
  <si>
    <t>Aterramento</t>
  </si>
  <si>
    <t>Conexão exotérmica entre cabos de cobre #50mm² e #25mm²</t>
  </si>
  <si>
    <t>Equipamentos de proteção</t>
  </si>
  <si>
    <t>Par de luvas de borracha isolante 20kV</t>
  </si>
  <si>
    <t>Par de luvas de vaqueta</t>
  </si>
  <si>
    <t>Locação de gerador</t>
  </si>
  <si>
    <t>6.1.2</t>
  </si>
  <si>
    <t>7.1.2</t>
  </si>
  <si>
    <t>7.2</t>
  </si>
  <si>
    <t>7.2.1</t>
  </si>
  <si>
    <t>Caixas e Acessórios</t>
  </si>
  <si>
    <t>Portas</t>
  </si>
  <si>
    <t>Porta metálica tipo corta-fogo em folha dupla, dimensões 1,60 x 2,10m</t>
  </si>
  <si>
    <t>6.2</t>
  </si>
  <si>
    <t>6.2.1</t>
  </si>
  <si>
    <t>2.2.6</t>
  </si>
  <si>
    <t>Transformador de potência de proteção</t>
  </si>
  <si>
    <t>Disjuntores</t>
  </si>
  <si>
    <t>Disjuntor à vácuo 630A/ 65kA</t>
  </si>
  <si>
    <t>Chave seccionadora</t>
  </si>
  <si>
    <t>Transformador de corrente de proteção 150-5 10B50</t>
  </si>
  <si>
    <t>Eletroduto em aço galvanizado, ø1 1/2" (40mm), para circuitos terminais, instalação aparente</t>
  </si>
  <si>
    <t>Extintores</t>
  </si>
  <si>
    <t>Extintor de incêndio portátil com carga de pó químico seco, de 6kg, classe ABC</t>
  </si>
  <si>
    <t>6.2.2</t>
  </si>
  <si>
    <t>6.2.3</t>
  </si>
  <si>
    <t>6.3</t>
  </si>
  <si>
    <t>6.3.1</t>
  </si>
  <si>
    <t>6.4</t>
  </si>
  <si>
    <t>6.4.1</t>
  </si>
  <si>
    <t>6.4.2</t>
  </si>
  <si>
    <t>6.4.3</t>
  </si>
  <si>
    <t>6.6</t>
  </si>
  <si>
    <t>6.6.1</t>
  </si>
  <si>
    <t>6.6.2</t>
  </si>
  <si>
    <t>6.7</t>
  </si>
  <si>
    <t>6.7.1</t>
  </si>
  <si>
    <t>6.7.2</t>
  </si>
  <si>
    <t>6.7.3</t>
  </si>
  <si>
    <t>6.7.4</t>
  </si>
  <si>
    <t>6.8</t>
  </si>
  <si>
    <t>6.8.1</t>
  </si>
  <si>
    <t>6.8.2</t>
  </si>
  <si>
    <t>6.8.3</t>
  </si>
  <si>
    <t>6.8.4</t>
  </si>
  <si>
    <t>6.9</t>
  </si>
  <si>
    <t>6.9.1</t>
  </si>
  <si>
    <t>6.9.2</t>
  </si>
  <si>
    <t>6.9.3</t>
  </si>
  <si>
    <t>6.9.4</t>
  </si>
  <si>
    <t>6.1.3</t>
  </si>
  <si>
    <t>6.1.4</t>
  </si>
  <si>
    <t>6.1.5</t>
  </si>
  <si>
    <t>6.1.6</t>
  </si>
  <si>
    <t>6.5</t>
  </si>
  <si>
    <t>6.5.1</t>
  </si>
  <si>
    <t>6.5.2</t>
  </si>
  <si>
    <t>6.6.3</t>
  </si>
  <si>
    <t>Barramento de cobre 35mm²</t>
  </si>
  <si>
    <t>6.4.4</t>
  </si>
  <si>
    <t>Eletroduto em aço galvanizado, ø2" (50mm), para circuitos terminais, instalação aparente</t>
  </si>
  <si>
    <t>INSTALAÇÕES DE PREVENÇÃO E COMBATE A INCÊNDIO E PÂNICO</t>
  </si>
  <si>
    <t>Iluminação de Emergência</t>
  </si>
  <si>
    <t>Luminária de emergência em LED, com autonomia mínima de 2 horas</t>
  </si>
  <si>
    <t>Chave seccionadora com abertura sob carga</t>
  </si>
  <si>
    <t>Alvenarias</t>
  </si>
  <si>
    <t>Revestimentos</t>
  </si>
  <si>
    <t>Chapisco com argamassa, traço 1:3 (cimento e areia), aplicado com colher</t>
  </si>
  <si>
    <t>Pinturas</t>
  </si>
  <si>
    <t>Pintura acrílica em parede, duas demãos, exclusive selador e massa</t>
  </si>
  <si>
    <t>Aplicação de selador acrílico em parede</t>
  </si>
  <si>
    <t>Pintura acrílica em teto, duas demãos, exclusive selador e massa</t>
  </si>
  <si>
    <t>2.2.7</t>
  </si>
  <si>
    <t>2.2.8</t>
  </si>
  <si>
    <t>2.2.9</t>
  </si>
  <si>
    <t>Remoção de medidor CEMIG</t>
  </si>
  <si>
    <t>Remoção de suporte para TC e TP</t>
  </si>
  <si>
    <t>Remoção de disjuntor à vácuo</t>
  </si>
  <si>
    <t>Remoção de quadro de comando</t>
  </si>
  <si>
    <t>2.2.10</t>
  </si>
  <si>
    <t>2.2.11</t>
  </si>
  <si>
    <t>2.2.12</t>
  </si>
  <si>
    <t>Remoção de eletroduto aparente</t>
  </si>
  <si>
    <t>2.2.13</t>
  </si>
  <si>
    <t>Remoção de extintor portátil de incêndio</t>
  </si>
  <si>
    <t>2.2.14</t>
  </si>
  <si>
    <t>Remoção de quadro QGD</t>
  </si>
  <si>
    <t>Sinalização</t>
  </si>
  <si>
    <t>2.2.15</t>
  </si>
  <si>
    <t>Demolição de piso em concreto</t>
  </si>
  <si>
    <t>Piso</t>
  </si>
  <si>
    <t>Piso em concreto, E=10cm</t>
  </si>
  <si>
    <t>Circuito de Iluminação</t>
  </si>
  <si>
    <t>Vala para malha de aterramento</t>
  </si>
  <si>
    <t>Condutores Elétricos</t>
  </si>
  <si>
    <t>Entrada de energia</t>
  </si>
  <si>
    <t>6.5.3</t>
  </si>
  <si>
    <t>6.5.4</t>
  </si>
  <si>
    <t>Caixa de medição, padrão CEMIG, tipo CM-4, em aço, nas dimensões de 570x490x260mm</t>
  </si>
  <si>
    <t>6.5.5</t>
  </si>
  <si>
    <t>6.5.6</t>
  </si>
  <si>
    <t>Comando disjuntor, inclusive relé microprocessado e nobreak 1kva - 30min</t>
  </si>
  <si>
    <t>6.3.2</t>
  </si>
  <si>
    <t>Vala para cabeamento de entrada de energia</t>
  </si>
  <si>
    <t>Compactação de terreno</t>
  </si>
  <si>
    <t>Movimentação de Terra</t>
  </si>
  <si>
    <t>Urbanização e obras complementares</t>
  </si>
  <si>
    <t>Para envelopamento de vala de cabeamento de entrada de energia</t>
  </si>
  <si>
    <t>Lastro de concreto magro, fck= 9MPa</t>
  </si>
  <si>
    <t>Recomposição do piso da Subestação</t>
  </si>
  <si>
    <t>Recomposição do piso sobre vala de cabeamento de entrada de energia</t>
  </si>
  <si>
    <t>Porta de entrada da Subestação</t>
  </si>
  <si>
    <t>Fita subterrânea de advertência: Cuidado! Rede Elétrica Abaixo</t>
  </si>
  <si>
    <t>Placa 50x55cm, de sinalização de segurança: Perigo de Morte! Alta Tensão</t>
  </si>
  <si>
    <t>Quadro fabricado em chapa metálica com estrutura de 1,9; fechamento e porta em chapa 1,9mm. Os espelhos internos são independentes por células, em chapa de 1,2mm e grau de proteção IP 2X  (com ensaios do tipo TTA), referência QDR Premium - 1600 A, RST ou equivalente</t>
  </si>
  <si>
    <t>Terminal a compressão #16mm²</t>
  </si>
  <si>
    <t>Parafuso cabeça sextavada Ø1/2"x3/4" com porca e arruela</t>
  </si>
  <si>
    <t>Haste de aterramento tipo copperweld, Ø3/4"x2,4m, conforme norma 5419</t>
  </si>
  <si>
    <t>Tirante rosca total Ø1/4"</t>
  </si>
  <si>
    <t>4.5.2</t>
  </si>
  <si>
    <t>4.5.4</t>
  </si>
  <si>
    <t>4.5.3</t>
  </si>
  <si>
    <t>6.7.5</t>
  </si>
  <si>
    <t>6.7.6</t>
  </si>
  <si>
    <t>6.8.5</t>
  </si>
  <si>
    <t>6.8.6</t>
  </si>
  <si>
    <t>COTAÇÃO</t>
  </si>
  <si>
    <t>Remoção de tela com requadro em perfis tipo cantoneira</t>
  </si>
  <si>
    <t>DEM-002</t>
  </si>
  <si>
    <t>DEM-003</t>
  </si>
  <si>
    <t>DEM-004</t>
  </si>
  <si>
    <t>DEM-005</t>
  </si>
  <si>
    <t>DEM-006</t>
  </si>
  <si>
    <t>DEM-007</t>
  </si>
  <si>
    <t>DEM-008</t>
  </si>
  <si>
    <t>LOC-001</t>
  </si>
  <si>
    <t>I-LOC-001-01</t>
  </si>
  <si>
    <t>LOC-002</t>
  </si>
  <si>
    <t>DEM-009</t>
  </si>
  <si>
    <t>DEM-010</t>
  </si>
  <si>
    <t>DEM-011</t>
  </si>
  <si>
    <t>DEM-012</t>
  </si>
  <si>
    <t>DEM-013</t>
  </si>
  <si>
    <t>POR-022</t>
  </si>
  <si>
    <t>I-POR-022-01</t>
  </si>
  <si>
    <t>Reboco massa única com argamassa, traço 1:2:8 (cimento, cal e areia) E= 2cm, para recebimento de pintura</t>
  </si>
  <si>
    <t>Pintura acrílica em piso, três demãos</t>
  </si>
  <si>
    <t>Gradil em tela de aço galvanizado ondulado, com fio de 2,1mm e malha de 1/2" em requadro de perfis tipo cantoneira</t>
  </si>
  <si>
    <t>GRD-001</t>
  </si>
  <si>
    <t>TFM-002</t>
  </si>
  <si>
    <t>I-TFM-002-01</t>
  </si>
  <si>
    <t>Transformador de potência 500kVA, isolado a seco, 1500kg</t>
  </si>
  <si>
    <t>TFM-003</t>
  </si>
  <si>
    <t>TFM-004</t>
  </si>
  <si>
    <t>I-TFM-003-01</t>
  </si>
  <si>
    <t>I-TFM-004-01</t>
  </si>
  <si>
    <t>FUS-001</t>
  </si>
  <si>
    <t>I-FUS-001-01</t>
  </si>
  <si>
    <t>h</t>
  </si>
  <si>
    <t>SCC-001</t>
  </si>
  <si>
    <t>I-SCC-001-01</t>
  </si>
  <si>
    <t>SCC-002</t>
  </si>
  <si>
    <t>I-SCC-002-01</t>
  </si>
  <si>
    <t>QUA-017</t>
  </si>
  <si>
    <t>I-QUA-017-01</t>
  </si>
  <si>
    <t>DAV-001</t>
  </si>
  <si>
    <t>I-DAV-001-01</t>
  </si>
  <si>
    <t>Locação de guincho hidráulico tipo girafa</t>
  </si>
  <si>
    <t>Para transporte local dos equipamentos pesados</t>
  </si>
  <si>
    <t>Para içamento local dos equipamentos pesados</t>
  </si>
  <si>
    <t>Engenheiro Eletricista de Obras</t>
  </si>
  <si>
    <t>Carga e Transporte de Equipamentos</t>
  </si>
  <si>
    <t>Desligamento e religamento da energia da Subestação e transferência para gerador</t>
  </si>
  <si>
    <t>LOC-003</t>
  </si>
  <si>
    <t>I-LOC-002-01</t>
  </si>
  <si>
    <t>I-LOC-003-01</t>
  </si>
  <si>
    <t>Carga e descarga de equipamentos pesados com caminhão munck</t>
  </si>
  <si>
    <t>Transporte de equipamentos pesados até local de destinação com caminhão munck</t>
  </si>
  <si>
    <t>2.4.1</t>
  </si>
  <si>
    <t>2.4.2</t>
  </si>
  <si>
    <t>2.4.3</t>
  </si>
  <si>
    <t>SRV-001</t>
  </si>
  <si>
    <t>txkm</t>
  </si>
  <si>
    <t>QCO-001</t>
  </si>
  <si>
    <t>I-QCO-001-01</t>
  </si>
  <si>
    <t>CAB-002</t>
  </si>
  <si>
    <t>BAR-002</t>
  </si>
  <si>
    <t>I-BAR-001-01</t>
  </si>
  <si>
    <t>Tomada elétrica 2P+T, 20A, 250V, conforme norma NBR 14136, em caixa de PVC 2"x4", incluindo caixa, espelho, tomada única</t>
  </si>
  <si>
    <t>Ligação para luminária composta de prolongador, plugue e cabo flexível</t>
  </si>
  <si>
    <t>RAB-001</t>
  </si>
  <si>
    <t>TIR-001</t>
  </si>
  <si>
    <t>TAP-001</t>
  </si>
  <si>
    <t>I-TAP-001-01</t>
  </si>
  <si>
    <t>LUV-001</t>
  </si>
  <si>
    <t>LUV-002</t>
  </si>
  <si>
    <t>I-LUV-001-01</t>
  </si>
  <si>
    <t>I-LUV-002-01</t>
  </si>
  <si>
    <t>PRO-001</t>
  </si>
  <si>
    <t>PDO-001</t>
  </si>
  <si>
    <t>Fornecimento e lançamento de material drenante em vala - Areia</t>
  </si>
  <si>
    <t>LOJA ELÉTRICA
LOJA ELETRICA LIMITADA
CNPJ: 17.155.342/0010-74
TEL: (31) 3218-8000</t>
  </si>
  <si>
    <t>SOLUTESTE
SOLUTESTE SERVICOS E COMERCIO DE EQUIPAMENTOS DE COMBATE A INCENDIO LTDA
CNPJ: 21.346.612/0001-00
TEL: (31) 3656-0555</t>
  </si>
  <si>
    <t>BH COMÉRCIO
BH COMERCIO E REPRESENTACAO LTDA
CNPJ: 18.448.914/0001-85
TEL: (31) 3504-2627</t>
  </si>
  <si>
    <t>RAMONVAN
RAMONVAN SERVICOS E PECAS LTDA
CNPJ: 00.079.589/0001-65
TEL: (31) 3452-1626</t>
  </si>
  <si>
    <t>LOCAFER
LOCAFER – COMÉRCIO E LOCAÇÃO DE FERRAMENTAS LTDA
CNPJ: 07.115.997/0001-74
TEL: (31) 3355-4479</t>
  </si>
  <si>
    <t>Locação de empilhadeira semi elétrica 1.500 Kg</t>
  </si>
  <si>
    <t>A GERADORA
A GERADORA ALUGUEL DE MÁQUINAS S.A.
CNPJ: 33.845.322/0002-71
TEL: 0800-333-5000</t>
  </si>
  <si>
    <t>EXTIMBRÁS
BRASIL EQUIPAMENTOS CONTRA INCENDIO LTDA
CNPJ: 03.164.328/0001-31
TEL: (31) 3395-6574</t>
  </si>
  <si>
    <t>SINERGIA REPRESENTAÇÕES TÉCNICAS
HIPÓLITO REPRESENTAÇÕES TÉCNICAS
CNPJ: 05.685.509/0001-39
TEL: (31) 3378-9093</t>
  </si>
  <si>
    <t>PORTIFIRE PORTAS CORTA FOGO
ATIVA COMERCIO E INSTALACAO DE EQUIPAMENTOS CONTRA INCENDIO EIRELI
CNPJ: 24.904.059/0001-72
TEL: (11) 2484-2002</t>
  </si>
  <si>
    <t>Remoção de transformador de potência 300kVA, isolado a óleo, 1000kg, com uso de guincho hidráulico tipo girafa e empilhadeira elétrica 1.500 kg</t>
  </si>
  <si>
    <t>Transformador de potência 500kVA, isolado a seco, 1500kg (Içamento e transporte local com uso de guincho hidráulico tipo girafa e empilhadeira elétrica 1.500 kg)</t>
  </si>
  <si>
    <t>R1</t>
  </si>
  <si>
    <t>Revisão Geral e atualização de preços</t>
  </si>
  <si>
    <t>1.1.3</t>
  </si>
  <si>
    <t>Técnico em Segurança do Trabalho</t>
  </si>
  <si>
    <t>un/mês</t>
  </si>
  <si>
    <t>Locação de geradores elétricos 220/127V, trifásicos, 400kVA, cabinados com quadro de comando automático</t>
  </si>
  <si>
    <t>Diesel para reabastecimento dos geradores provisórios</t>
  </si>
  <si>
    <t>Geradores</t>
  </si>
  <si>
    <t>lts</t>
  </si>
  <si>
    <t>Remoção de quadro QGBT com três colunas</t>
  </si>
  <si>
    <t>Remoção de quadro para caixa de som/servidor</t>
  </si>
  <si>
    <t>Remoção de exaustores fixados em alvenaria</t>
  </si>
  <si>
    <t>Remoção de piso asfaltico com utilização de equipamento hidráulico</t>
  </si>
  <si>
    <t>2.2.19</t>
  </si>
  <si>
    <t>Demolição de alvenaria para passagem de infraestrutura elétrica</t>
  </si>
  <si>
    <t>2.2.20</t>
  </si>
  <si>
    <t>2.2.17</t>
  </si>
  <si>
    <t>2.2.18</t>
  </si>
  <si>
    <t xml:space="preserve">Caixas de passagem </t>
  </si>
  <si>
    <t>Alvenaria de vedação com tijolo cerâmico furado, E= 19cm, a revestir, para baias da subestação</t>
  </si>
  <si>
    <t>4.2.2</t>
  </si>
  <si>
    <t>Porta metálica tipo grade, folha simples, dimensões 0,90 x 2,10m</t>
  </si>
  <si>
    <t>4.4.2</t>
  </si>
  <si>
    <t>Piso em asfalto, E=10cm</t>
  </si>
  <si>
    <t>Recomposição do asfalto sobre vala de cabeamento de entrada de energia</t>
  </si>
  <si>
    <t>Recomposição do grama de jardim sobre vala de cabeamento de entrada de energia</t>
  </si>
  <si>
    <t>Jardim gramado, E=10cm</t>
  </si>
  <si>
    <t>4.9</t>
  </si>
  <si>
    <t>4.9.1</t>
  </si>
  <si>
    <t>Laje pre-fabricada com treliça e lajotas em bloco ceramico, lançamento de concreto</t>
  </si>
  <si>
    <t>4.10</t>
  </si>
  <si>
    <t>Telha de fibrocimento</t>
  </si>
  <si>
    <t>4.10.1</t>
  </si>
  <si>
    <t>Transformador de potêncial de proteção TP, exatidão 1,2P200, potencia 1000VA, primário 13800V, secundário 115V, 60Hz com fornecimento de suportes</t>
  </si>
  <si>
    <t>Transformador de corrente de proteção TC, relação de transformação 150-5, classe de exatidão 10B50, tensão nominal 13,8kV no primário, com fornecimento de suportes</t>
  </si>
  <si>
    <t>Chave seccionadora tripolar, média tensão 15kV, abertura sob carga, sem suporte para fusível, corrente nominal 400A, montagem vertical, ação simultanea nas tres fases. Fornecimento de suportes e barras para acionamento e bloqueio por cadeado tipo kirk</t>
  </si>
  <si>
    <t>Chave seccionadora tripolar, média tensão 15Kv, abertura sob carga, com suporte para fusível, corrente nominal máxima 400A, montagem vertical, ação simultanea nas tres fases. Fornecimento de suportes e barras para acionamento e bloqueio por cadeado tipo kirk</t>
  </si>
  <si>
    <t>Fusível HH de média tensão 15/17,5kV DIN - 325 - 40A para instalação em chave seccionadora de média tensão tripolar. Fornecido em unidades</t>
  </si>
  <si>
    <t>6.1.7</t>
  </si>
  <si>
    <t>Bucha de passagem uso interno/interno, 15kV, 200A de corrente máxima, pino de conexão de barramento 3/8" com fornecimento de chapar para instalação</t>
  </si>
  <si>
    <t>6.1.8</t>
  </si>
  <si>
    <t>Mufla para terminação de cabo eletrico média tensão 15kV, uso externo, para cabos de #35mm², elemento termocontratil com isolador em silicone</t>
  </si>
  <si>
    <t>6.1.9</t>
  </si>
  <si>
    <t>6.1.10</t>
  </si>
  <si>
    <t>Gerador de energia trifásico 125kVA prime, tensão de 220/127V, motor diesel, tanque de 150 litros, carenado com instalação ao tempo. Fornecimento de Quadro de Transferencia automática contendo as indicações de nivel de combustivel no tanque, indicação de manual/automático, em funcionamento, falha na partida</t>
  </si>
  <si>
    <t>6.1.11</t>
  </si>
  <si>
    <t>Para raios 12kV, 10kA uso interno, com resistor não linear de oxido de zinco</t>
  </si>
  <si>
    <t>6.1.12</t>
  </si>
  <si>
    <t>Isolador tipo pedestal 15kV, em epóxi - uso interno, altura de 150mm, terminal tipo prensa fio, fixação em alvenaria</t>
  </si>
  <si>
    <t>QGBT - Quadro fabricado em chapa metálica com estrutura de 1,9mm; fechamento e porta em chapa 1,9mm. Os espelhos internos são independentes por células, em chapa de 1,2mm e grau de proteção IP 2X  (com ensaios do tipo TTA), quadro particionado em tres colunas de 70 x 200cm, barramentos em cobre interligados por conexão aparafusadas, barramentos de fase neutro e terra pintados nas cores padronizadas conforme 5410. tres disjuntores de entrada de 1500A caixa aberta, regulaveis. fornecido com DPS classe I, fusíveis NH 63A, disjuntores secundários em caixa moldada, de 20 a 500A considerando içamento e conexões provisórias</t>
  </si>
  <si>
    <t>Disjuntor caixa aberta 1500A, ajustável, mesmo fabricante do fornecido com o QGBT. Disjuntores fornecidos como reservas dos Disjuntores Gerais do QGBT</t>
  </si>
  <si>
    <t>6.3.3</t>
  </si>
  <si>
    <t>Eletroduto em aço galvanizado, ø3/4" (20mm), para circuitos terminais, instalação aparente com conexões, conduletes, suportes</t>
  </si>
  <si>
    <t>QGBT até quadro comando exaustores</t>
  </si>
  <si>
    <t>Eletroduto em aço galvanizado, ø2.1/2" (65mm), para circuitos terminais, instalação aparente com conexões, conduletes, suportes</t>
  </si>
  <si>
    <t>QGBT para Banco de Capacitores</t>
  </si>
  <si>
    <t>Duto espiral em PEAD flexível, revestido com PVC e fio guia de aço galvanizado, embutido no piso, diametro nominal ø4"</t>
  </si>
  <si>
    <t>6.4.6</t>
  </si>
  <si>
    <t>Leito de cabos em aço galvanizado, tipo pesado, fornecido com tampa de encaixe. Dimensão de 200x100mm. Fornecido com conexões, talas de emenda, parafusos, curvas e suportes</t>
  </si>
  <si>
    <t>6.4.7</t>
  </si>
  <si>
    <t>Eletrocalha em aço galvanizado, fornecida com tampa de encaixe. Dimensão de 300x100mm. Fornecido com conexões, talas de emenda, parafusos, curvas e suportes</t>
  </si>
  <si>
    <t>QGBT subestação QGBT novo</t>
  </si>
  <si>
    <t>Caixa tipo ZC - passeio com tampa articulada 77x67x90cm e dispositivo para lacre. Fornecimento do aro metálico e caixa em alvenaria/concreto</t>
  </si>
  <si>
    <t>Quadro de comando para disjuntor MT, inclusive relé microprocessado e nobreak 1kva - 30min</t>
  </si>
  <si>
    <t>Quadro em PVC 20x20cm, de sobrepor, para instalação interna a subestação para seccionamento dos circuitos de iluminação, tomada e iluminação de emergência internos a subestação. Fornecido com 3 disjuntores bipolares de 32A geral e dois de 16A secundários</t>
  </si>
  <si>
    <t>Subestação</t>
  </si>
  <si>
    <t>Fornecimento e instalação de suporte para TC e TP conforme padronizado pela CEMIG</t>
  </si>
  <si>
    <t>Plataforma basculante metálica para CM-4 conforme padronizado pela CEMIG</t>
  </si>
  <si>
    <t>Cabo de energia média tensão flexível unipolar formado por fios de cobre eletrolítico, têmpera mole, encordoamento classe 5, isolação em composto termoplástico a base de cloreto de polivinila EPR 90°C, cobertura em composto termoplástico a base de cloreto de polivinila, flexível,  tipo ST1, seção nominal de #35mm2, para tensões de 15kV, linha Vinil Flexível, ref.: FICAP, GSETTE, PRYSMIAN ou equivalente</t>
  </si>
  <si>
    <t>Poste para Subestação</t>
  </si>
  <si>
    <t>Cabo de energia flexível unipolar formado por fios de cobre eletrolítico, têmpera mole, encordoamento classe 5, isolação em composto termoplástico a base de cloreto de polivinila EPR 90°C, cobertura em composto termoplástico a base de cloreto de polivinila, flexível,  tipo ST1, seção nominal de #240mm2, para tensões de 0,6/1kV, linha Eprotenax, ref.: FICAP, PRYSMIAN ou equivalente</t>
  </si>
  <si>
    <t>Gerador para QTA</t>
  </si>
  <si>
    <t>QGBT para QTA</t>
  </si>
  <si>
    <t>QTA para QEE</t>
  </si>
  <si>
    <t>Cabo de energia flexível unipolar formado por fios de cobre eletrolítico, têmpera mole, encordoamento classe 5, isolação em composto termoplástico a base de cloreto de polivinila EPR 90°C, cobertura em composto termoplástico a base de cloreto de polivinila, flexível,  tipo ST1, seção nominal de #120mm2, para tensões de 0,6/1kV, linha Eprotenax, ref.: FICAP, PRYSMIAN ou equivalente</t>
  </si>
  <si>
    <t>6.6.4</t>
  </si>
  <si>
    <t>Cabo de energia flexível unipolar formado por fios de cobre eletrolítico, têmpera mole, encordoamento classe 5, isolação em composto termoplástico a base de cloreto de polivinila EPR 90°C, cobertura em composto termoplástico a base de cloreto de polivinila, flexível,  tipo ST1, seção nominal de #150mm2, para tensões de 0,6/1kV, linha Eprotenax, ref.: FICAP, PRYSMIAN ou equivalente</t>
  </si>
  <si>
    <t>QGBT para Banco de Capacitor</t>
  </si>
  <si>
    <t>Cabo de energia flexível unipolar formado por fios de cobre eletrolítico, têmpera mole, encordoamento classe 5, isolação em composto termoplástico a base de cloreto de polivinila EPR 90°C, cobertura em composto termoplástico a base de cloreto de polivinila, flexível,  tipo ST1, seção nominal de #70mm2, para tensões de 0,6/1kV, linha Eprotenax, ref.: FICAP, PRYSMIAN ou equivalente</t>
  </si>
  <si>
    <t>QGBT subestação para QGBT</t>
  </si>
  <si>
    <t>Cabo de energia flexível unipolar formado por fios de cobre eletrolítico, têmpera mole, encordoamento classe 5, isolação em composto termoplástico a base de cloreto de polivinila EPR 90°C, cobertura em composto termoplástico a base de cloreto de polivinila, flexível,  tipo ST1, seção nominal de #50mm2, para tensões de 0,6/1kV, linha Eprotenax, ref.: FICAP, PRYSMIAN ou equivalente</t>
  </si>
  <si>
    <t>6.6.5</t>
  </si>
  <si>
    <t>Cabo de energia flexível unipolar formado por fios de cobre eletrolítico, têmpera mole, encordoamento classe 5, isolação em composto termoplástico a base de cloreto de polivinila EPR 90°C, cobertura em composto termoplástico a base de cloreto de polivinila, flexível,  tipo ST1, seção nominal de #35mm2, para tensões de 0,6/1kV, linha Eprotenax, ref.: FICAP, PRYSMIAN ou equivalente</t>
  </si>
  <si>
    <t>6.6.7</t>
  </si>
  <si>
    <t>Cabo de energia flexível unipolar formado por fios de cobre eletrolítico, têmpera mole, encordoamento classe 5, isolação em composto termoplástico a base de cloreto de polivinila EPR 90°C, cobertura em composto termoplástico a base de cloreto de polivinila, flexível,  tipo ST1, seção nominal de 25mm2, para tensões de 0,6/1kV, linha Eprotenax, ref.: FICAP, PRYSMIAN ou equivalente</t>
  </si>
  <si>
    <t>6.6.8</t>
  </si>
  <si>
    <t>Cabo de energia flexível unipolar formado por fios de cobre eletrolítico, têmpera mole, encordoamento classe 5, isolação em composto termoplástico a base de cloreto de polivinila EPR 90°C, cobertura em composto termoplástico a base de cloreto de polivinila, flexível,  tipo ST1, seção nominal de 16mm2, para tensões de 0,6/1kV, linha Eprotenax, ref.: FICAP, PRYSMIAN ou equivalente</t>
  </si>
  <si>
    <t>6.6.9</t>
  </si>
  <si>
    <t>Cabo de energia flexível unipolar formado por fios de cobre eletrolítico, têmpera mole, encordoamento classe 5, isolação em composto termoplástico a base de cloreto de polivinila EPR 90°C, cobertura em composto termoplástico a base de cloreto de polivinila, flexível,  tipo ST1, seção nominal de 6mm2, para tensões de 0,6/1kV, linha Eprotenax, ref.: FICAP, PRYSMIAN ou equivalente</t>
  </si>
  <si>
    <t>QGBT a quadro de comnado exaustores</t>
  </si>
  <si>
    <t>6.6.10</t>
  </si>
  <si>
    <t>Cabo de energia flexível unipolar formado por fios de cobre eletrolítico, têmpera mole, encordoamento classe 5, isolação em composto termoplástico a base de cloreto de polivinila EPR 90°C, cobertura em composto termoplástico a base de cloreto de polivinila, flexível,  tipo ST1, seção nominal de 4mm2, para tensões de 0,6/1kV, linha Eprotenax, ref.: FICAP, PRYSMIAN ou equivalente</t>
  </si>
  <si>
    <t>6.6.11</t>
  </si>
  <si>
    <t>6.6.12</t>
  </si>
  <si>
    <t>Barramento de cobre 35mm² circular com fornecimento das conexões. Barramentos pintados conforme padrão de cores CEMIG</t>
  </si>
  <si>
    <t>Luminária de sobrepor, com lâmpada tuboled 21W, 110~240V, corpo em chapa de aço tratada com acabamento em pintura eletrostática na cor branca. Refletor e aletas parabólicas em aluminio anodizado de alto brilho, difusor translúcido, ref.: 4012 Itaim ou equivalente</t>
  </si>
  <si>
    <t>Lâmpada tuboled de 21W</t>
  </si>
  <si>
    <t>Condutor de cobre nu #50mm², têmpera meia dura, classe 2, embutido no piso, para SPDA, conforme NBR 5419</t>
  </si>
  <si>
    <t>Condutor de cobre nu #25mm², têmpera meia dura, classe 2, embutido no piso, para SPDA, conforme NBR 5419</t>
  </si>
  <si>
    <t>Caixa de inspeção de aterramento, em PVC, ø100mm, com tampa metálica</t>
  </si>
  <si>
    <t>Aterramento da porta da subestação</t>
  </si>
  <si>
    <t>Tapete isolante 25kV, nas dimensões 1x1m, com certificação do nivel de isolamento</t>
  </si>
  <si>
    <t>Par de luvas de borracha isolante 20kV - com certificação de nivel de isolamento</t>
  </si>
  <si>
    <t>Par de luvas de borracha isolante 1kV - com certificação do nivel de isolamento</t>
  </si>
  <si>
    <t>Par de luvas de vaqueta para utilização sobre as luvas isolantes</t>
  </si>
  <si>
    <t>6.9.5</t>
  </si>
  <si>
    <t>Elaboração, revisão e fornecimento dos desenhos como construído (“as built”) das redes elétricas</t>
  </si>
  <si>
    <t>7.1.3</t>
  </si>
  <si>
    <t>Manutenção do gerador de emergência com funcionamentos periódicos e fornecimento de materiais a serem substituidos, como filtros, etc. Serviço mensal</t>
  </si>
  <si>
    <t>Abastecimento do gerador de emergência no período de manutenção, quando necessário e conforme volume estipulado pela administração</t>
  </si>
  <si>
    <t>Telha de fibrocimento ondulada</t>
  </si>
  <si>
    <t>Estruturas</t>
  </si>
  <si>
    <t>4.9.2</t>
  </si>
  <si>
    <t>Viga baldrame para alvenaria</t>
  </si>
  <si>
    <t>2.2.16</t>
  </si>
  <si>
    <t>4.8.3</t>
  </si>
  <si>
    <t>Exaustor de parede 30cm, vazão nominal 2.500m³/h, tensão de operação 220V</t>
  </si>
  <si>
    <t>Disjuntor Motor para alimentação dos exaustores da subestação</t>
  </si>
  <si>
    <t>Disjuntor à vácuo 630A/ 65kA, 17,5kV, motorizado, com carrinho para instalação externo a quadro elétrico</t>
  </si>
  <si>
    <t>6.4.5</t>
  </si>
  <si>
    <t>6.6.6</t>
  </si>
  <si>
    <t>6.6.13</t>
  </si>
  <si>
    <t>6.6.14</t>
  </si>
  <si>
    <t>6.8.7</t>
  </si>
  <si>
    <t>lt</t>
  </si>
  <si>
    <t xml:space="preserve">Passagem de leito de cabos </t>
  </si>
  <si>
    <t>Passagem de eletrocalha</t>
  </si>
  <si>
    <t>Ampliação da sala de paineis</t>
  </si>
  <si>
    <t>Alvenaria das baias interno a subestação</t>
  </si>
  <si>
    <t>Alvenaria de ampliação da sala de paineis interno</t>
  </si>
  <si>
    <t>Alvenaria de ampliação da sala de paineis externo</t>
  </si>
  <si>
    <t>Recomposição e nivelamento de piso da nova área de painéis</t>
  </si>
  <si>
    <t>Alvenaria interno a subestação</t>
  </si>
  <si>
    <t>Alvenaria de ampliação da sala de painéis interno</t>
  </si>
  <si>
    <t>Alvenaria de ampliação da sala de painéis externo</t>
  </si>
  <si>
    <t>Interno a subestação</t>
  </si>
  <si>
    <t>Área ampliada sala de paineis</t>
  </si>
  <si>
    <t>QEE - Quadro fabricado em chapa metálica com estrutura de 1,9mm; fechamento e portas em chapa 1,9mm. Os espelhos internos independentes por celula, em chapa de 1,2mm e grau de proteção IP 2x, dimensões de 60x120 cm instalado fixado em alvenaria de forma aparente, barramentos de fase, neutro e terra pintados nas cores padronizadas conforme 5410,  disjuntor de entrada em caixa moldada 350A, disjuntores secundarios caixa moldada de 32 a 50A, com fusível NH 63A e DPS classe I</t>
  </si>
  <si>
    <t>Banco de Capacitor - Quadro fabricado em chapa metálica com estrutura de 1,9mm, fechamento e portas em chapa 1,9mm. Espelhos internos independentes por celula, em chapa de 1,2mm e grau de proteção IP 54, dimensões 54x54cm, instalado fixado em alvenaria de forma aparente, fornecido com contatores, fusíveis de proteção dos capacitores, controle de acionamento dos contatores para correção do Fator de potência. Capacidade de 90kVAr, com quatro modulos de capacitores, 1 de 30kVAr e 3 de 20kVAr, trifásico, proteção de sobre corrente e sobretensão</t>
  </si>
  <si>
    <t>Entrada de energia reserva</t>
  </si>
  <si>
    <t>Condutor de cobre nu #70mm², têmpera meia dura, classe 2, embutido em eletroduto junto com condutor 15kV de #35mm², para entrada de energia</t>
  </si>
  <si>
    <t>Transformadores para QGBT</t>
  </si>
  <si>
    <t>Quadro de comando exaustor 1</t>
  </si>
  <si>
    <t>Quadro de comando exaustor 2</t>
  </si>
  <si>
    <t>Quadro de comando exaustor 3</t>
  </si>
  <si>
    <t>Barramento de média tensão</t>
  </si>
  <si>
    <t>Aluguel de container para vestiário/ sanitários</t>
  </si>
  <si>
    <t>Aluguel de container para refeitório</t>
  </si>
  <si>
    <t>Vestiário/ Sanitários funcionários Contratada</t>
  </si>
  <si>
    <t>Refeitório funcionários Contratada</t>
  </si>
  <si>
    <t>2.1.5</t>
  </si>
  <si>
    <t>2.1.6</t>
  </si>
  <si>
    <t>DEM-014</t>
  </si>
  <si>
    <t>DEM-015</t>
  </si>
  <si>
    <t>Baias da Subestação</t>
  </si>
  <si>
    <t>Ampliação da Sala de Painéis</t>
  </si>
  <si>
    <t>EST-001</t>
  </si>
  <si>
    <t>BUC-001</t>
  </si>
  <si>
    <t>EXT-001</t>
  </si>
  <si>
    <t>7.3</t>
  </si>
  <si>
    <t>7.3.1</t>
  </si>
  <si>
    <t>Limpeza final</t>
  </si>
  <si>
    <t>Manutenção e Operação do Gerador</t>
  </si>
  <si>
    <t>Profissional para manutenção e operação do gerador, à disposição da Câmara Municipal</t>
  </si>
  <si>
    <t>Profissional para manutenção e operação do gerador, à disposição da Câmara Municipal - Atendimento à chamados emergencial dos geradores, para o peíodo noturno, finais de semana e feriados</t>
  </si>
  <si>
    <t>7.3.2</t>
  </si>
  <si>
    <t>GER-001</t>
  </si>
  <si>
    <t>I-GER-001-01</t>
  </si>
  <si>
    <t>ISO-001</t>
  </si>
  <si>
    <t>QUA-018</t>
  </si>
  <si>
    <t>CAP-001</t>
  </si>
  <si>
    <t>DAV-002</t>
  </si>
  <si>
    <t>QCO-002</t>
  </si>
  <si>
    <t>SUP-001</t>
  </si>
  <si>
    <t>PRO-002</t>
  </si>
  <si>
    <t>PLA-001</t>
  </si>
  <si>
    <t>Fornecimento de Pasta de Documentação de Obra, com garantias e manuais de equipamentos, Plano de Manutenção de Subestação, QGBT, QTA, Gerador</t>
  </si>
  <si>
    <t>MAN-001</t>
  </si>
  <si>
    <t>GENVOLT
GENVOLT GERADORES E SERVIÇOS LTDA
CNPJ 22.740.632/0001-24
(31) 3534-1343</t>
  </si>
  <si>
    <t>GERAFORT
(31) 3396-9694</t>
  </si>
  <si>
    <t/>
  </si>
  <si>
    <t>6.9.6</t>
  </si>
  <si>
    <t>profundidade</t>
  </si>
  <si>
    <t>Largura</t>
  </si>
  <si>
    <t>comprimento</t>
  </si>
  <si>
    <t>6.2.4</t>
  </si>
  <si>
    <t>6.2.5</t>
  </si>
  <si>
    <t>6.2.6</t>
  </si>
  <si>
    <t>CAP-002</t>
  </si>
  <si>
    <t>CAP-003</t>
  </si>
  <si>
    <t>CAP-004</t>
  </si>
  <si>
    <t>Banco de Capacitor - Quadro fabricado em chapa metálica com estrutura de 1,9mm, fechamento e portas em chapa 1,9mm. Espelhos internos independentes por celula, em chapa de 1,2mm e grau de proteção IP 54, instalado fixado em alvenaria de forma aparente, fornecido com contatores, fusíveis de proteção dos capacitores, controle de acionamento dos contatores para correção do Fator de potência. Capacidade de 45kVAr, com quatro modulos de capacitores, 1 de 10kVAr, 1 de 5kVAr e 2 de 15kVAr, trifásico, proteção de sobre corrente e sobretensão</t>
  </si>
  <si>
    <t>Banco de Capacitor - Quadro fabricado em chapa metálica com estrutura de 1,9mm, fechamento e portas em chapa 1,9mm. Espelhos internos independentes por celula, em chapa de 1,2mm e grau de proteção IP 54, autosuportado de forma aparente, fornecido com contatores, fusíveis de proteção dos capacitores, controle de acionamento dos contatores para correção do Fator de potência. Capacidade de 120kVAr, com quatro modulos de capacitores, 2 de 25kVAr, 1 de 20kVAr, 2 de 15kVAr, 1 de 10kVAr, 1 de 5kVAr e 2 de 2,5kVAr, trifásico, proteção de sobre corrente e sobretensão</t>
  </si>
  <si>
    <t>Banco de Capacitor - Quadro fabricado em chapa metálica com estrutura de 1,9mm, fechamento e portas em chapa 1,9mm. Espelhos internos independentes por celula, em chapa de 1,2mm e grau de proteção IP 54, instalado fixado em alvenaria de forma aparente, fornecido com contatores, fusíveis de proteção dos capacitores, controle de acionamento dos contatores para correção do Fator de potência. Capacidade de 30kVAr, com quatro modulos de capacitores, 3 de 5kVAr e 2 de 15kVAr, trifásico, proteção de sobre corrente e sobretensão</t>
  </si>
  <si>
    <t>Demolição de alvenaria ampliação da baia do disjuntor</t>
  </si>
  <si>
    <t>2.2.21</t>
  </si>
  <si>
    <t>Alvenaria da baia do disjuntor</t>
  </si>
  <si>
    <t>Recomposição e nivelamento de piso na baia do disjuntor</t>
  </si>
  <si>
    <t>Baia do disjuntor</t>
  </si>
  <si>
    <t>Iluminação Sala de Paineis</t>
  </si>
  <si>
    <t>Luminarias subestação</t>
  </si>
  <si>
    <t>Luminárais Sala de Paineis</t>
  </si>
  <si>
    <t>subestação</t>
  </si>
  <si>
    <t>Sala de Paineis</t>
  </si>
  <si>
    <t>Conforme o consumo informado pela Ageradora, consumo apurado do gerador 400kva de 70l/h a plena carga. Considerando o funcionamento em 60% da carga por 12h ao dia para dois geradores e 12h para apenas um gerador a 30% da carga períodos noturnos, finais de semana e feriados. Ao final da obra, 90 dias, temos o volume de  95.256l</t>
  </si>
  <si>
    <t>R2</t>
  </si>
  <si>
    <t>Atualização dos preços</t>
  </si>
  <si>
    <t>I-EXT-001-01</t>
  </si>
  <si>
    <t>Exaustor de parede 30cm, vazão nominal 2500m³/h, 220V</t>
  </si>
  <si>
    <t>palacio das ferramentas</t>
  </si>
  <si>
    <t>dutra máquinas</t>
  </si>
  <si>
    <t>I-BUC-001-01</t>
  </si>
  <si>
    <t>Bucha de passagem 200A, 15kV, uso interno interno</t>
  </si>
  <si>
    <t>I-ISO-001-01</t>
  </si>
  <si>
    <t>Isolador tipo Pedestal 15kv</t>
  </si>
  <si>
    <t>RST Quadros Elétricos LTDA</t>
  </si>
  <si>
    <t>I-QUA-018-01</t>
  </si>
  <si>
    <t>I-CAP-001-01</t>
  </si>
  <si>
    <t>I-CAP-002-01</t>
  </si>
  <si>
    <t>I-CAP-003-01</t>
  </si>
  <si>
    <t>I-CAP-004-01</t>
  </si>
  <si>
    <t>I-DAV-002-01</t>
  </si>
  <si>
    <t>I-SUP-001-01</t>
  </si>
  <si>
    <t>SUPORTE PARA TC E TC CONFORME PADRÃO CEMIG</t>
  </si>
  <si>
    <t>CHAPA DE ACO FINA A QUENTE BITOLA MSG 16, E = 1,50 MM (12,00 KG/M2)</t>
  </si>
  <si>
    <t>OLEO LUBRIFICANTE PARA MOTORES DE EQUIPAMENTOS PESADOS (CAMINHOES, TRATORES, RETROS E ETC)</t>
  </si>
  <si>
    <t>Center Eletric 
10.903.212/0001-32</t>
  </si>
  <si>
    <t>Cmuller Medium Voltage Circuit Breaker</t>
  </si>
  <si>
    <t>Silmaquinas</t>
  </si>
  <si>
    <t>Locação de equipamentos</t>
  </si>
  <si>
    <t>1.3.2</t>
  </si>
  <si>
    <t>1.3.3</t>
  </si>
  <si>
    <t>7.3.4</t>
  </si>
  <si>
    <t>Abastecimento de Gerador Alugado</t>
  </si>
  <si>
    <t>7.3.3</t>
  </si>
  <si>
    <t>Lucminas empilhadeiras</t>
  </si>
  <si>
    <t>Guindastes Bonfim LTDA</t>
  </si>
  <si>
    <t>Comercial Pedro II LTDA</t>
  </si>
  <si>
    <t>Paineis Elétricos Contagem PainelCon
CNPJ.: 24.705.106/0001-59</t>
  </si>
  <si>
    <t>Viercon Capacitoeres
CNPJ.: 70.964.960/0001-57</t>
  </si>
  <si>
    <t>RPW Grupos Geradores</t>
  </si>
  <si>
    <t>TABELA COM PARÂMETROS DE BDI - CONFORME ACÓRDÃO 2.622/2013</t>
  </si>
  <si>
    <t>Fornecimento de Materiais e Equipamentos</t>
  </si>
  <si>
    <t>1º Quartil</t>
  </si>
  <si>
    <t>Médio</t>
  </si>
  <si>
    <t>3º Quartil</t>
  </si>
  <si>
    <t>Administração Central</t>
  </si>
  <si>
    <t>Seguro + Garantia</t>
  </si>
  <si>
    <t>Risco</t>
  </si>
  <si>
    <t>Despesas Financeiras</t>
  </si>
  <si>
    <t>Tipologia de Obra: Construção de Edifícios</t>
  </si>
  <si>
    <t xml:space="preserve">H     </t>
  </si>
  <si>
    <t xml:space="preserve">L     </t>
  </si>
  <si>
    <t>AUXILIAR DE MECANICO</t>
  </si>
  <si>
    <t>DISJUNTOR TIPO DIN/IEC, BIPOLAR DE 6 ATE 32A</t>
  </si>
  <si>
    <t>MECANICO DE EQUIPAMENTOS PESADOS</t>
  </si>
  <si>
    <t>R3</t>
  </si>
  <si>
    <t>Atualização dos preços e Ajuste de BDI</t>
  </si>
  <si>
    <t>Administração Local - Pessoal</t>
  </si>
  <si>
    <t>!EM PROCESSO DE DESATIVACAO! DOBRADICA EM ACO/FERRO, 3" X 2 1/2", E= 1,2 A 1,8 MM, SEM ANEL,  CROMADO OU ZINCADO, TAMPA BOLA, COM PARAFUSOS</t>
  </si>
  <si>
    <t>QUADRO DE DISTRIBUICAO, SEM BARRAMENTO, EM PVC, DE SOBREPOR,  PARA 3 DISJUNTORES NEMA OU 4 DISJUNTORES DIN</t>
  </si>
  <si>
    <t>AV. DOS ANDRADAS Nº 3100, BAIRRO SANTA EFIGÊNIA
BELO HORIZONTE/ MG</t>
  </si>
  <si>
    <t>NOVENTA DIAS</t>
  </si>
  <si>
    <t>BDI Dif.
Equipamentos</t>
  </si>
  <si>
    <t>CURVA ABC</t>
  </si>
  <si>
    <t>GRÁFICO ABC</t>
  </si>
  <si>
    <t>SERVIÇO</t>
  </si>
  <si>
    <t>QUANT</t>
  </si>
  <si>
    <t>Óculos de proteção com lente de acrílico</t>
  </si>
  <si>
    <t>Caixa suporte para EPI's fixação em alvenaria</t>
  </si>
  <si>
    <t>Fornecimento de projeto civil executivo para ampliação da sala de painéis, considerando base de concreto (viga baldrame), acabamento em chapisco pintado, cobertura em laje pre moldada impermeabilizada com caimento suficiente para escoamento de água, com sobrepasso de 30cm</t>
  </si>
  <si>
    <t>Remoção de porta externa sala de painéis</t>
  </si>
  <si>
    <t>Locação de empilhadeira semi elétrica de 1.000 a 1.600 Kg</t>
  </si>
  <si>
    <t>Fusível HH de média tensão 15/17,5kV DIN - 325 - 40A</t>
  </si>
  <si>
    <t>Barramento (vergalhao) de cobre 35mm² (fornecida em barras de 3m)</t>
  </si>
  <si>
    <t>Barramento (vergalhao) de cobre 35mm² circular com fornecimento das conexões. Barramentos pintados conforme padrão de cores CEMIG</t>
  </si>
  <si>
    <t>Tapete isolante 20 a 25kV, nas dimensões 1x1m</t>
  </si>
  <si>
    <t xml:space="preserve">EPI Brasil </t>
  </si>
  <si>
    <t>Gerador de energia trifásico 120 a 126 kVA prime, tensão de 220/127V, motor diesel, tanque de 150 litros, carenado com instalação ao tempo. Fornecimento de Quadro de Transferencia automática contendo as indicações de nivel de combustivel no tanque, indicação de manual/automático, em funcionamento, falha na partida</t>
  </si>
  <si>
    <t>Gerador de energia trifásico 120 a 126kVA prime, tensão de 220/127V, motor diesel, tanque de 150 litros, carenado com instalação ao tempo. Fornecimento de Quadro de Transferencia automática contendo as indicações de nivel de combustivel no tanque, indicação de manual/automático, em funcionamento, falha na partida</t>
  </si>
  <si>
    <t>Alugar Maquinas Sul</t>
  </si>
  <si>
    <t>Tapete isolante 20 a 25kV, nas dimensões 1x1m, com certificação do nivel de isolamento</t>
  </si>
  <si>
    <t>P. BAIXO</t>
  </si>
  <si>
    <t>P.BAIXO</t>
  </si>
  <si>
    <t>ED-49028</t>
  </si>
  <si>
    <t>ED-49019</t>
  </si>
  <si>
    <t>ED-49022</t>
  </si>
  <si>
    <t>ED-49013</t>
  </si>
  <si>
    <t>ED-49010</t>
  </si>
  <si>
    <t>ED-49007</t>
  </si>
  <si>
    <t>ED-49004</t>
  </si>
  <si>
    <t>ED-49001</t>
  </si>
  <si>
    <t>ED-48995</t>
  </si>
  <si>
    <t>ED-48992</t>
  </si>
  <si>
    <t>preço custo setop set.2020</t>
  </si>
  <si>
    <t>preço c/ BDI</t>
  </si>
  <si>
    <t>valor total</t>
  </si>
  <si>
    <t>diferença</t>
  </si>
  <si>
    <t>x</t>
  </si>
  <si>
    <r>
      <t xml:space="preserve">ADEQUAÇÃO DA SUBESTAÇÃO DA CÂMARA MUNICIPAL BH -  </t>
    </r>
    <r>
      <rPr>
        <sz val="11"/>
        <color rgb="FF0000FF"/>
        <rFont val="Calibri"/>
        <family val="2"/>
        <scheme val="minor"/>
      </rPr>
      <t>PREÇO SEM DESONERAÇÃO</t>
    </r>
  </si>
  <si>
    <t>PLAN. LEVANT. SETOP SET.  2020.</t>
  </si>
  <si>
    <t>VALORES EDITAL</t>
  </si>
  <si>
    <t>DIF.</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</si>
</sst>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quot;R$&quot;\ * #,##0.00_-;\-&quot;R$&quot;\ * #,##0.00_-;_-&quot;R$&quot;\ * &quot;-&quot;??_-;_-@_-"/>
    <numFmt numFmtId="43" formatCode="_-* #,##0.00_-;\-* #,##0.00_-;_-* &quot;-&quot;??_-;_-@_-"/>
    <numFmt numFmtId="164" formatCode="_-&quot;R$&quot;* #,##0.00_-;\-&quot;R$&quot;* #,##0.00_-;_-&quot;R$&quot;* &quot;-&quot;??_-;_-@_-"/>
    <numFmt numFmtId="165" formatCode="_(&quot;R$ &quot;* #,##0.00_);_(&quot;R$ &quot;* \(#,##0.00\);_(&quot;R$ &quot;* &quot;-&quot;??_);_(@_)"/>
    <numFmt numFmtId="166" formatCode="_(* #,##0.00_);_(* \(#,##0.00\);_(* &quot;-&quot;??_);_(@_)"/>
    <numFmt numFmtId="167" formatCode="_([$€]* #,##0.00_);_([$€]* \(#,##0.00\);_([$€]* &quot;-&quot;??_);_(@_)"/>
    <numFmt numFmtId="168" formatCode="0.0000"/>
    <numFmt numFmtId="169" formatCode="_-* #,##0.00\ _D_M_-;\-* #,##0.00\ _D_M_-;_-* &quot;-&quot;??\ _D_M_-;_-@_-"/>
    <numFmt numFmtId="170" formatCode="&quot; R$ &quot;#,##0.00\ ;&quot; R$ (&quot;#,##0.00\);&quot; R$ -&quot;#\ ;@\ "/>
    <numFmt numFmtId="171" formatCode="#,##0.00\ ;&quot; (&quot;#,##0.00\);&quot; -&quot;#\ ;@\ "/>
    <numFmt numFmtId="172" formatCode="_(&quot;R$&quot;* #,##0.00_);_(&quot;R$&quot;* \(#,##0.00\);_(&quot;R$&quot;* &quot;-&quot;??_);_(@_)"/>
    <numFmt numFmtId="173" formatCode="&quot;R$&quot;\ #,##0.00"/>
  </numFmts>
  <fonts count="50">
    <font>
      <sz val="11"/>
      <color theme="1"/>
      <name val="Calibri"/>
      <family val="2"/>
    </font>
    <font>
      <sz val="11"/>
      <color indexed="8"/>
      <name val="Calibri"/>
      <family val="2"/>
    </font>
    <font>
      <sz val="10"/>
      <name val="Arial"/>
      <family val="2"/>
    </font>
    <font>
      <sz val="11"/>
      <name val="Calibri"/>
      <family val="2"/>
    </font>
    <font>
      <sz val="10"/>
      <name val="Arial"/>
      <family val="2"/>
    </font>
    <font>
      <b/>
      <sz val="10"/>
      <name val="Arial"/>
      <family val="2"/>
    </font>
    <font>
      <sz val="10"/>
      <name val="Arial Narrow"/>
      <family val="2"/>
    </font>
    <font>
      <sz val="9"/>
      <name val="Arial"/>
      <family val="2"/>
    </font>
    <font>
      <b/>
      <sz val="12"/>
      <color indexed="8"/>
      <name val="Calibri"/>
      <family val="2"/>
    </font>
    <font>
      <sz val="10"/>
      <color indexed="8"/>
      <name val="Arial2"/>
    </font>
    <font>
      <b/>
      <sz val="11"/>
      <color indexed="8"/>
      <name val="Times New Roman"/>
      <family val="1"/>
    </font>
    <font>
      <sz val="8"/>
      <name val="Arial"/>
      <family val="2"/>
    </font>
    <font>
      <b/>
      <sz val="9"/>
      <name val="Arial"/>
      <family val="2"/>
    </font>
    <font>
      <b/>
      <sz val="8"/>
      <name val="Arial"/>
      <family val="2"/>
    </font>
    <font>
      <sz val="8"/>
      <name val="Calibri"/>
      <family val="2"/>
    </font>
    <font>
      <i/>
      <sz val="11"/>
      <name val="Calibri"/>
      <family val="2"/>
    </font>
    <font>
      <sz val="11"/>
      <color theme="1"/>
      <name val="Calibri"/>
      <family val="2"/>
    </font>
    <font>
      <sz val="11"/>
      <color rgb="FF000000"/>
      <name val="Calibri"/>
      <family val="2"/>
      <scheme val="minor"/>
    </font>
    <font>
      <sz val="11"/>
      <color theme="1"/>
      <name val="Calibri"/>
      <family val="2"/>
      <scheme val="minor"/>
    </font>
    <font>
      <b/>
      <sz val="11"/>
      <color theme="1"/>
      <name val="Calibri"/>
      <family val="2"/>
    </font>
    <font>
      <sz val="12"/>
      <color theme="1"/>
      <name val="Calibri"/>
      <family val="2"/>
    </font>
    <font>
      <b/>
      <sz val="12"/>
      <color theme="1"/>
      <name val="Calibri"/>
      <family val="2"/>
    </font>
    <font>
      <b/>
      <i/>
      <sz val="12"/>
      <color theme="1"/>
      <name val="Calibri"/>
      <family val="2"/>
    </font>
    <font>
      <sz val="11"/>
      <name val="Calibri"/>
      <family val="2"/>
      <scheme val="minor"/>
    </font>
    <font>
      <b/>
      <sz val="11"/>
      <name val="Calibri"/>
      <family val="2"/>
      <scheme val="minor"/>
    </font>
    <font>
      <sz val="9"/>
      <name val="Calibri"/>
      <family val="2"/>
      <scheme val="minor"/>
    </font>
    <font>
      <b/>
      <sz val="9"/>
      <color theme="1"/>
      <name val="Calibri"/>
      <family val="2"/>
    </font>
    <font>
      <sz val="9"/>
      <color theme="1"/>
      <name val="Calibri"/>
      <family val="2"/>
    </font>
    <font>
      <b/>
      <sz val="11"/>
      <color theme="1"/>
      <name val="Calibri"/>
      <family val="2"/>
      <scheme val="minor"/>
    </font>
    <font>
      <b/>
      <sz val="12"/>
      <color theme="1"/>
      <name val="Calibri"/>
      <family val="2"/>
      <scheme val="minor"/>
    </font>
    <font>
      <b/>
      <sz val="11"/>
      <color indexed="8"/>
      <name val="Calibri"/>
      <family val="2"/>
      <scheme val="minor"/>
    </font>
    <font>
      <sz val="11"/>
      <color indexed="8"/>
      <name val="Calibri"/>
      <family val="2"/>
      <scheme val="minor"/>
    </font>
    <font>
      <sz val="11"/>
      <color theme="1"/>
      <name val="Times New Roman"/>
      <family val="1"/>
    </font>
    <font>
      <sz val="10"/>
      <name val="Calibri"/>
      <family val="2"/>
      <scheme val="minor"/>
    </font>
    <font>
      <sz val="10"/>
      <color theme="1"/>
      <name val="Arial"/>
      <family val="2"/>
    </font>
    <font>
      <b/>
      <sz val="10"/>
      <color theme="1"/>
      <name val="Arial"/>
      <family val="2"/>
    </font>
    <font>
      <b/>
      <i/>
      <sz val="11"/>
      <color theme="1"/>
      <name val="Calibri"/>
      <family val="2"/>
    </font>
    <font>
      <i/>
      <sz val="11"/>
      <color theme="1"/>
      <name val="Calibri"/>
      <family val="2"/>
    </font>
    <font>
      <b/>
      <sz val="16"/>
      <name val="Calibri"/>
      <family val="2"/>
      <scheme val="minor"/>
    </font>
    <font>
      <b/>
      <sz val="14"/>
      <color theme="1"/>
      <name val="Calibri"/>
      <family val="2"/>
      <scheme val="minor"/>
    </font>
    <font>
      <sz val="11"/>
      <color rgb="FF0000FF"/>
      <name val="Calibri"/>
      <family val="2"/>
      <scheme val="minor"/>
    </font>
    <font>
      <sz val="11"/>
      <color rgb="FF0000FF"/>
      <name val="Calibri"/>
      <family val="2"/>
    </font>
    <font>
      <sz val="9"/>
      <color rgb="FF0000FF"/>
      <name val="Arial"/>
      <family val="2"/>
    </font>
    <font>
      <sz val="10"/>
      <color rgb="FF0000FF"/>
      <name val="Calibri"/>
      <family val="2"/>
      <scheme val="minor"/>
    </font>
    <font>
      <sz val="11"/>
      <color rgb="FFFF0000"/>
      <name val="Calibri"/>
      <family val="2"/>
      <scheme val="minor"/>
    </font>
    <font>
      <sz val="9"/>
      <color rgb="FFFF0000"/>
      <name val="Arial"/>
      <family val="2"/>
    </font>
    <font>
      <b/>
      <sz val="11"/>
      <color rgb="FF0000FF"/>
      <name val="Calibri"/>
      <family val="2"/>
      <scheme val="minor"/>
    </font>
    <font>
      <b/>
      <sz val="11"/>
      <color rgb="FFFF0000"/>
      <name val="Calibri"/>
      <family val="2"/>
      <scheme val="minor"/>
    </font>
    <font>
      <sz val="10"/>
      <color rgb="FFFF0000"/>
      <name val="Calibri"/>
      <family val="2"/>
      <scheme val="minor"/>
    </font>
    <font>
      <sz val="11"/>
      <color rgb="FFFF0000"/>
      <name val="Calibri"/>
      <family val="2"/>
    </font>
  </fonts>
  <fills count="13">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58"/>
      </patternFill>
    </fill>
    <fill>
      <patternFill patternType="solid">
        <fgColor theme="0" tint="-0.14999847407452621"/>
        <bgColor indexed="55"/>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55"/>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s>
  <borders count="59">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8"/>
      </left>
      <right/>
      <top/>
      <bottom style="thin">
        <color indexed="8"/>
      </bottom>
      <diagonal/>
    </border>
    <border>
      <left/>
      <right/>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theme="0" tint="-0.499984740745262"/>
      </left>
      <right/>
      <top/>
      <bottom/>
      <diagonal/>
    </border>
    <border>
      <left/>
      <right style="thin">
        <color theme="0" tint="-0.499984740745262"/>
      </right>
      <top/>
      <bottom/>
      <diagonal/>
    </border>
    <border>
      <left style="thin">
        <color indexed="64"/>
      </left>
      <right style="thin">
        <color theme="0" tint="-0.499984740745262"/>
      </right>
      <top style="thin">
        <color indexed="64"/>
      </top>
      <bottom style="thin">
        <color indexed="64"/>
      </bottom>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style="thin">
        <color indexed="64"/>
      </right>
      <top style="thin">
        <color indexed="64"/>
      </top>
      <bottom style="thin">
        <color indexed="64"/>
      </bottom>
      <diagonal/>
    </border>
    <border>
      <left/>
      <right style="thin">
        <color theme="0" tint="-0.499984740745262"/>
      </right>
      <top style="thin">
        <color indexed="64"/>
      </top>
      <bottom style="thin">
        <color indexed="64"/>
      </bottom>
      <diagonal/>
    </border>
  </borders>
  <cellStyleXfs count="23">
    <xf numFmtId="0" fontId="0" fillId="0" borderId="0"/>
    <xf numFmtId="167" fontId="2" fillId="0" borderId="0" applyFont="0" applyFill="0" applyBorder="0" applyAlignment="0" applyProtection="0"/>
    <xf numFmtId="0" fontId="1" fillId="0" borderId="0"/>
    <xf numFmtId="0" fontId="1" fillId="0" borderId="0"/>
    <xf numFmtId="165" fontId="16" fillId="0" borderId="0" applyFont="0" applyFill="0" applyBorder="0" applyAlignment="0" applyProtection="0"/>
    <xf numFmtId="44" fontId="2" fillId="0" borderId="0" applyFont="0" applyFill="0" applyBorder="0" applyAlignment="0" applyProtection="0"/>
    <xf numFmtId="170" fontId="9" fillId="0" borderId="0">
      <alignment horizontal="justify" vertical="top"/>
    </xf>
    <xf numFmtId="172" fontId="2" fillId="0" borderId="0" applyFont="0" applyFill="0" applyBorder="0" applyAlignment="0" applyProtection="0"/>
    <xf numFmtId="0" fontId="9" fillId="0" borderId="0">
      <alignment horizontal="justify"/>
    </xf>
    <xf numFmtId="0" fontId="17" fillId="0" borderId="0"/>
    <xf numFmtId="0" fontId="2" fillId="0" borderId="0"/>
    <xf numFmtId="0" fontId="2" fillId="0" borderId="0"/>
    <xf numFmtId="0" fontId="16" fillId="0" borderId="0"/>
    <xf numFmtId="0" fontId="4" fillId="0" borderId="0"/>
    <xf numFmtId="9" fontId="2" fillId="0" borderId="0" applyFont="0" applyFill="0" applyBorder="0" applyAlignment="0" applyProtection="0"/>
    <xf numFmtId="166" fontId="2" fillId="0" borderId="0" applyFont="0" applyFill="0" applyBorder="0" applyAlignment="0" applyProtection="0"/>
    <xf numFmtId="169" fontId="6" fillId="0" borderId="0" applyFont="0" applyFill="0" applyBorder="0" applyAlignment="0" applyProtection="0"/>
    <xf numFmtId="171" fontId="9" fillId="0" borderId="0">
      <alignment horizontal="justify" vertical="top"/>
    </xf>
    <xf numFmtId="166" fontId="2" fillId="0" borderId="0" applyFont="0" applyFill="0" applyBorder="0" applyAlignment="0" applyProtection="0"/>
    <xf numFmtId="166" fontId="2" fillId="0" borderId="0" applyNumberFormat="0" applyFill="0" applyBorder="0" applyAlignment="0" applyProtection="0"/>
    <xf numFmtId="43" fontId="17" fillId="0" borderId="0" applyFont="0" applyFill="0" applyBorder="0" applyAlignment="0" applyProtection="0"/>
    <xf numFmtId="43" fontId="18" fillId="0" borderId="0" applyFont="0" applyFill="0" applyBorder="0" applyAlignment="0" applyProtection="0"/>
    <xf numFmtId="0" fontId="16" fillId="0" borderId="0"/>
  </cellStyleXfs>
  <cellXfs count="649">
    <xf numFmtId="0" fontId="0" fillId="0" borderId="0" xfId="0"/>
    <xf numFmtId="0" fontId="20" fillId="0" borderId="0" xfId="0" applyFont="1" applyFill="1" applyAlignment="1">
      <alignment vertical="center"/>
    </xf>
    <xf numFmtId="0" fontId="0" fillId="0" borderId="0" xfId="0" applyFont="1" applyFill="1" applyAlignment="1">
      <alignment horizontal="center" vertical="center"/>
    </xf>
    <xf numFmtId="0" fontId="21" fillId="0" borderId="0" xfId="0" applyFont="1" applyFill="1" applyAlignment="1">
      <alignment vertical="center"/>
    </xf>
    <xf numFmtId="0" fontId="0" fillId="0" borderId="0" xfId="0" applyFont="1" applyFill="1" applyAlignment="1">
      <alignment vertical="center" wrapText="1"/>
    </xf>
    <xf numFmtId="4" fontId="22" fillId="0" borderId="0" xfId="0" applyNumberFormat="1" applyFont="1" applyFill="1" applyAlignment="1">
      <alignment horizontal="center" vertical="center"/>
    </xf>
    <xf numFmtId="0" fontId="3" fillId="0" borderId="0" xfId="0" applyFont="1" applyProtection="1">
      <protection hidden="1"/>
    </xf>
    <xf numFmtId="0" fontId="23" fillId="0" borderId="0" xfId="0" applyFont="1" applyAlignment="1" applyProtection="1">
      <alignment vertical="center"/>
      <protection hidden="1"/>
    </xf>
    <xf numFmtId="0" fontId="23" fillId="0" borderId="0" xfId="0" applyFont="1" applyFill="1" applyBorder="1" applyAlignment="1" applyProtection="1">
      <alignment vertical="center" wrapText="1"/>
      <protection hidden="1"/>
    </xf>
    <xf numFmtId="0" fontId="23" fillId="0" borderId="0" xfId="0" applyFont="1" applyAlignment="1" applyProtection="1">
      <alignment vertical="center" wrapText="1"/>
      <protection hidden="1"/>
    </xf>
    <xf numFmtId="0" fontId="23" fillId="3" borderId="0" xfId="0" applyFont="1" applyFill="1" applyBorder="1" applyAlignment="1" applyProtection="1">
      <alignment vertical="center" wrapText="1"/>
      <protection hidden="1"/>
    </xf>
    <xf numFmtId="0" fontId="23" fillId="0" borderId="0" xfId="0" applyFont="1" applyBorder="1" applyAlignment="1" applyProtection="1">
      <alignment vertical="center" wrapText="1"/>
      <protection hidden="1"/>
    </xf>
    <xf numFmtId="0" fontId="23" fillId="0" borderId="0" xfId="0" applyFont="1" applyBorder="1" applyAlignment="1" applyProtection="1">
      <alignment horizontal="justify" vertical="center" wrapText="1"/>
      <protection hidden="1"/>
    </xf>
    <xf numFmtId="0" fontId="23" fillId="0" borderId="0" xfId="0" applyFont="1" applyBorder="1" applyAlignment="1" applyProtection="1">
      <alignment horizontal="center" vertical="center" wrapText="1"/>
      <protection hidden="1"/>
    </xf>
    <xf numFmtId="2" fontId="23" fillId="0" borderId="0" xfId="18" applyNumberFormat="1" applyFont="1" applyBorder="1" applyAlignment="1" applyProtection="1">
      <alignment horizontal="center" vertical="center" wrapText="1"/>
      <protection hidden="1"/>
    </xf>
    <xf numFmtId="166" fontId="23" fillId="0" borderId="0" xfId="18" applyFont="1" applyBorder="1" applyAlignment="1" applyProtection="1">
      <alignment vertical="center" wrapText="1"/>
      <protection hidden="1"/>
    </xf>
    <xf numFmtId="0" fontId="20" fillId="0" borderId="0" xfId="0" applyFont="1" applyFill="1" applyAlignment="1">
      <alignment horizontal="center" vertical="center"/>
    </xf>
    <xf numFmtId="4" fontId="20" fillId="0" borderId="0" xfId="0" applyNumberFormat="1" applyFont="1" applyFill="1" applyAlignment="1">
      <alignment horizontal="center" vertical="center"/>
    </xf>
    <xf numFmtId="0" fontId="0" fillId="0" borderId="0" xfId="0" applyFont="1"/>
    <xf numFmtId="0" fontId="0" fillId="0" borderId="0" xfId="0" applyFont="1" applyAlignment="1">
      <alignment horizontal="center"/>
    </xf>
    <xf numFmtId="0" fontId="23" fillId="0" borderId="0" xfId="0" applyFont="1" applyFill="1" applyBorder="1" applyAlignment="1" applyProtection="1">
      <alignment vertical="center"/>
      <protection hidden="1"/>
    </xf>
    <xf numFmtId="0" fontId="23" fillId="0" borderId="0" xfId="11" applyFont="1" applyAlignment="1" applyProtection="1">
      <alignment vertical="center"/>
      <protection locked="0"/>
    </xf>
    <xf numFmtId="166" fontId="23" fillId="0" borderId="0" xfId="19" applyFont="1" applyBorder="1" applyAlignment="1" applyProtection="1">
      <alignment vertical="center"/>
      <protection locked="0"/>
    </xf>
    <xf numFmtId="0" fontId="23" fillId="0" borderId="1" xfId="11" applyFont="1" applyBorder="1" applyAlignment="1" applyProtection="1">
      <alignment vertical="center"/>
      <protection locked="0"/>
    </xf>
    <xf numFmtId="166" fontId="23" fillId="0" borderId="0" xfId="19" applyFont="1" applyAlignment="1" applyProtection="1">
      <alignment vertical="center"/>
      <protection locked="0"/>
    </xf>
    <xf numFmtId="0" fontId="23" fillId="0" borderId="2" xfId="11" applyFont="1" applyBorder="1" applyAlignment="1" applyProtection="1">
      <alignment vertical="center"/>
      <protection locked="0"/>
    </xf>
    <xf numFmtId="0" fontId="24" fillId="0" borderId="3" xfId="0" applyFont="1" applyBorder="1" applyAlignment="1" applyProtection="1">
      <alignment vertical="center"/>
      <protection hidden="1"/>
    </xf>
    <xf numFmtId="0" fontId="23" fillId="0" borderId="4" xfId="0" applyFont="1" applyFill="1" applyBorder="1" applyAlignment="1" applyProtection="1">
      <alignment vertical="center" wrapText="1"/>
      <protection hidden="1"/>
    </xf>
    <xf numFmtId="0" fontId="23" fillId="0" borderId="5" xfId="0" applyFont="1" applyFill="1" applyBorder="1" applyAlignment="1" applyProtection="1">
      <alignment vertical="center" wrapText="1"/>
      <protection hidden="1"/>
    </xf>
    <xf numFmtId="0" fontId="23" fillId="0" borderId="6" xfId="0" applyFont="1" applyFill="1" applyBorder="1" applyAlignment="1" applyProtection="1">
      <alignment vertical="center" wrapText="1"/>
      <protection hidden="1"/>
    </xf>
    <xf numFmtId="0" fontId="23" fillId="0" borderId="1" xfId="0" applyFont="1" applyFill="1" applyBorder="1" applyAlignment="1" applyProtection="1">
      <alignment vertical="center"/>
      <protection hidden="1"/>
    </xf>
    <xf numFmtId="0" fontId="23" fillId="0" borderId="2" xfId="0" applyFont="1" applyFill="1" applyBorder="1" applyAlignment="1" applyProtection="1">
      <alignment vertical="center"/>
      <protection hidden="1"/>
    </xf>
    <xf numFmtId="0" fontId="23" fillId="0" borderId="7" xfId="0" applyFont="1" applyFill="1" applyBorder="1" applyAlignment="1" applyProtection="1">
      <alignment vertical="center"/>
      <protection hidden="1"/>
    </xf>
    <xf numFmtId="0" fontId="23" fillId="0" borderId="8" xfId="0" applyFont="1" applyFill="1" applyBorder="1" applyAlignment="1" applyProtection="1">
      <alignment vertical="center"/>
      <protection hidden="1"/>
    </xf>
    <xf numFmtId="0" fontId="23" fillId="0" borderId="9" xfId="0" applyFont="1" applyFill="1" applyBorder="1" applyAlignment="1" applyProtection="1">
      <alignment vertical="center"/>
      <protection hidden="1"/>
    </xf>
    <xf numFmtId="0" fontId="24" fillId="4" borderId="11" xfId="0" applyFont="1" applyFill="1" applyBorder="1" applyAlignment="1" applyProtection="1">
      <alignment horizontal="justify" vertical="center" wrapText="1"/>
      <protection hidden="1"/>
    </xf>
    <xf numFmtId="0" fontId="24" fillId="3" borderId="3" xfId="0" applyFont="1" applyFill="1" applyBorder="1" applyAlignment="1" applyProtection="1">
      <alignment horizontal="center" vertical="center"/>
      <protection hidden="1"/>
    </xf>
    <xf numFmtId="0" fontId="24" fillId="3" borderId="11" xfId="0" applyFont="1" applyFill="1" applyBorder="1" applyAlignment="1" applyProtection="1">
      <alignment horizontal="justify" vertical="center" wrapText="1"/>
      <protection hidden="1"/>
    </xf>
    <xf numFmtId="0" fontId="24" fillId="3" borderId="10" xfId="0" applyFont="1" applyFill="1" applyBorder="1" applyAlignment="1" applyProtection="1">
      <alignment horizontal="center" vertical="center"/>
      <protection hidden="1"/>
    </xf>
    <xf numFmtId="0" fontId="23" fillId="0" borderId="11" xfId="0" applyFont="1" applyFill="1" applyBorder="1" applyAlignment="1" applyProtection="1">
      <alignment vertical="center" wrapText="1"/>
      <protection hidden="1"/>
    </xf>
    <xf numFmtId="0" fontId="23" fillId="0" borderId="10" xfId="0" applyFont="1" applyFill="1" applyBorder="1" applyAlignment="1" applyProtection="1">
      <alignment vertical="center" wrapText="1"/>
      <protection hidden="1"/>
    </xf>
    <xf numFmtId="0" fontId="23" fillId="0" borderId="11" xfId="0" applyFont="1" applyFill="1" applyBorder="1" applyAlignment="1" applyProtection="1">
      <alignment vertical="center"/>
      <protection hidden="1"/>
    </xf>
    <xf numFmtId="0" fontId="23" fillId="0" borderId="10" xfId="0" applyFont="1" applyFill="1" applyBorder="1" applyAlignment="1" applyProtection="1">
      <alignment vertical="center"/>
      <protection hidden="1"/>
    </xf>
    <xf numFmtId="0" fontId="23" fillId="0" borderId="3" xfId="0" applyFont="1" applyFill="1" applyBorder="1" applyAlignment="1" applyProtection="1">
      <alignment horizontal="center" vertical="center"/>
      <protection hidden="1"/>
    </xf>
    <xf numFmtId="0" fontId="23" fillId="0" borderId="3" xfId="0" applyFont="1" applyFill="1" applyBorder="1" applyAlignment="1" applyProtection="1">
      <alignment horizontal="justify" vertical="center" wrapText="1"/>
      <protection hidden="1"/>
    </xf>
    <xf numFmtId="4" fontId="23" fillId="0" borderId="3" xfId="0" applyNumberFormat="1" applyFont="1" applyFill="1" applyBorder="1" applyAlignment="1" applyProtection="1">
      <alignment horizontal="center" vertical="center" wrapText="1"/>
      <protection hidden="1"/>
    </xf>
    <xf numFmtId="4" fontId="23" fillId="0" borderId="3" xfId="18" applyNumberFormat="1" applyFont="1" applyFill="1" applyBorder="1" applyAlignment="1" applyProtection="1">
      <alignment horizontal="center" vertical="center" wrapText="1"/>
    </xf>
    <xf numFmtId="0" fontId="23" fillId="0" borderId="10" xfId="0" applyFont="1" applyFill="1" applyBorder="1" applyAlignment="1" applyProtection="1">
      <alignment horizontal="justify" vertical="center" wrapText="1"/>
      <protection hidden="1"/>
    </xf>
    <xf numFmtId="0" fontId="24" fillId="0" borderId="11" xfId="18" applyNumberFormat="1" applyFont="1" applyFill="1" applyBorder="1" applyAlignment="1" applyProtection="1">
      <alignment horizontal="left" vertical="center" wrapText="1"/>
      <protection hidden="1"/>
    </xf>
    <xf numFmtId="0" fontId="24" fillId="0" borderId="10" xfId="0" applyFont="1" applyFill="1" applyBorder="1" applyAlignment="1" applyProtection="1">
      <alignment vertical="center" wrapText="1"/>
      <protection hidden="1"/>
    </xf>
    <xf numFmtId="4" fontId="24" fillId="0" borderId="12" xfId="18" applyNumberFormat="1" applyFont="1" applyFill="1" applyBorder="1" applyAlignment="1" applyProtection="1">
      <alignment vertical="center" wrapText="1"/>
      <protection hidden="1"/>
    </xf>
    <xf numFmtId="3" fontId="24" fillId="0" borderId="11" xfId="18" applyNumberFormat="1" applyFont="1" applyFill="1" applyBorder="1" applyAlignment="1" applyProtection="1">
      <alignment vertical="center" wrapText="1"/>
      <protection hidden="1"/>
    </xf>
    <xf numFmtId="0" fontId="23" fillId="0" borderId="11" xfId="0" applyFont="1" applyFill="1" applyBorder="1" applyAlignment="1" applyProtection="1">
      <alignment horizontal="center" vertical="center"/>
      <protection hidden="1"/>
    </xf>
    <xf numFmtId="0" fontId="23" fillId="0" borderId="10" xfId="0" applyFont="1" applyFill="1" applyBorder="1" applyAlignment="1" applyProtection="1">
      <alignment horizontal="center" vertical="center" wrapText="1"/>
      <protection hidden="1"/>
    </xf>
    <xf numFmtId="4" fontId="23" fillId="0" borderId="10" xfId="0" applyNumberFormat="1" applyFont="1" applyFill="1" applyBorder="1" applyAlignment="1" applyProtection="1">
      <alignment horizontal="center" vertical="center" wrapText="1"/>
      <protection hidden="1"/>
    </xf>
    <xf numFmtId="4" fontId="23" fillId="0" borderId="10" xfId="18" applyNumberFormat="1" applyFont="1" applyFill="1" applyBorder="1" applyAlignment="1" applyProtection="1">
      <alignment horizontal="center" vertical="center" wrapText="1"/>
      <protection hidden="1"/>
    </xf>
    <xf numFmtId="4" fontId="23" fillId="0" borderId="10" xfId="18" applyNumberFormat="1" applyFont="1" applyFill="1" applyBorder="1" applyAlignment="1" applyProtection="1">
      <alignment horizontal="center" vertical="center" wrapText="1"/>
    </xf>
    <xf numFmtId="4" fontId="23" fillId="0" borderId="12" xfId="18" applyNumberFormat="1" applyFont="1" applyFill="1" applyBorder="1" applyAlignment="1" applyProtection="1">
      <alignment horizontal="center" vertical="center" wrapText="1"/>
    </xf>
    <xf numFmtId="0" fontId="23" fillId="3" borderId="11" xfId="0" applyFont="1" applyFill="1" applyBorder="1" applyAlignment="1" applyProtection="1">
      <alignment vertical="center" wrapText="1"/>
      <protection hidden="1"/>
    </xf>
    <xf numFmtId="0" fontId="23" fillId="3" borderId="10" xfId="0" applyFont="1" applyFill="1" applyBorder="1" applyAlignment="1" applyProtection="1">
      <alignment vertical="center" wrapText="1"/>
      <protection hidden="1"/>
    </xf>
    <xf numFmtId="0" fontId="23" fillId="3" borderId="12" xfId="0" applyFont="1" applyFill="1" applyBorder="1" applyAlignment="1" applyProtection="1">
      <alignment vertical="center" wrapText="1"/>
      <protection hidden="1"/>
    </xf>
    <xf numFmtId="0" fontId="23" fillId="0" borderId="1" xfId="0" applyFont="1" applyFill="1" applyBorder="1" applyAlignment="1" applyProtection="1">
      <alignment vertical="center" wrapText="1"/>
      <protection hidden="1"/>
    </xf>
    <xf numFmtId="0" fontId="23" fillId="0" borderId="2" xfId="0" applyFont="1" applyFill="1" applyBorder="1" applyAlignment="1" applyProtection="1">
      <alignment vertical="center" wrapText="1"/>
      <protection hidden="1"/>
    </xf>
    <xf numFmtId="166" fontId="23" fillId="0" borderId="3" xfId="15" applyFont="1" applyFill="1" applyBorder="1" applyAlignment="1" applyProtection="1">
      <alignment horizontal="center" vertical="center" wrapText="1"/>
      <protection locked="0"/>
    </xf>
    <xf numFmtId="39" fontId="24" fillId="2" borderId="3" xfId="19" applyNumberFormat="1" applyFont="1" applyFill="1" applyBorder="1" applyAlignment="1" applyProtection="1">
      <alignment horizontal="center" vertical="center" wrapText="1"/>
      <protection locked="0"/>
    </xf>
    <xf numFmtId="0" fontId="23" fillId="0" borderId="11" xfId="0" applyFont="1" applyFill="1" applyBorder="1" applyAlignment="1" applyProtection="1">
      <alignment horizontal="left" vertical="center" wrapText="1" indent="1"/>
      <protection hidden="1"/>
    </xf>
    <xf numFmtId="0" fontId="23" fillId="3" borderId="53" xfId="0" applyFont="1" applyFill="1" applyBorder="1" applyAlignment="1" applyProtection="1">
      <alignment vertical="center" wrapText="1"/>
      <protection hidden="1"/>
    </xf>
    <xf numFmtId="0" fontId="23" fillId="3" borderId="54" xfId="0" applyFont="1" applyFill="1" applyBorder="1" applyAlignment="1" applyProtection="1">
      <alignment vertical="center" wrapText="1"/>
      <protection hidden="1"/>
    </xf>
    <xf numFmtId="0" fontId="24" fillId="0" borderId="13" xfId="0" applyFont="1" applyBorder="1" applyAlignment="1" applyProtection="1">
      <alignment vertical="center"/>
      <protection hidden="1"/>
    </xf>
    <xf numFmtId="0" fontId="23" fillId="0" borderId="3" xfId="0" applyFont="1" applyBorder="1" applyAlignment="1" applyProtection="1">
      <alignment horizontal="center" vertical="center"/>
      <protection hidden="1"/>
    </xf>
    <xf numFmtId="0" fontId="24" fillId="0" borderId="3" xfId="0" applyFont="1" applyBorder="1" applyAlignment="1" applyProtection="1">
      <alignment horizontal="center" vertical="center"/>
      <protection hidden="1"/>
    </xf>
    <xf numFmtId="0" fontId="25" fillId="0" borderId="0" xfId="0" applyFont="1" applyAlignment="1" applyProtection="1">
      <alignment vertical="center"/>
      <protection hidden="1"/>
    </xf>
    <xf numFmtId="0" fontId="26" fillId="0" borderId="0" xfId="0" applyFont="1" applyFill="1" applyAlignment="1">
      <alignment vertical="center"/>
    </xf>
    <xf numFmtId="0" fontId="27" fillId="0" borderId="0" xfId="0" applyFont="1" applyFill="1" applyAlignment="1">
      <alignment vertical="center"/>
    </xf>
    <xf numFmtId="4" fontId="23" fillId="0" borderId="3" xfId="18" applyNumberFormat="1" applyFont="1" applyFill="1" applyBorder="1" applyAlignment="1" applyProtection="1">
      <alignment horizontal="center" vertical="center" wrapText="1"/>
      <protection locked="0"/>
    </xf>
    <xf numFmtId="4" fontId="23" fillId="3" borderId="10" xfId="0" applyNumberFormat="1" applyFont="1" applyFill="1" applyBorder="1" applyAlignment="1" applyProtection="1">
      <alignment horizontal="center" vertical="center" wrapText="1"/>
      <protection hidden="1"/>
    </xf>
    <xf numFmtId="4" fontId="23" fillId="0" borderId="5" xfId="0" applyNumberFormat="1" applyFont="1" applyFill="1" applyBorder="1" applyAlignment="1" applyProtection="1">
      <alignment horizontal="center" vertical="center" wrapText="1"/>
      <protection hidden="1"/>
    </xf>
    <xf numFmtId="4" fontId="23" fillId="0" borderId="0" xfId="0" applyNumberFormat="1" applyFont="1" applyFill="1" applyBorder="1" applyAlignment="1" applyProtection="1">
      <alignment horizontal="center" vertical="center"/>
      <protection hidden="1"/>
    </xf>
    <xf numFmtId="4" fontId="23" fillId="0" borderId="8" xfId="0" applyNumberFormat="1" applyFont="1" applyFill="1" applyBorder="1" applyAlignment="1" applyProtection="1">
      <alignment horizontal="center" vertical="center"/>
      <protection hidden="1"/>
    </xf>
    <xf numFmtId="4" fontId="23" fillId="3" borderId="0" xfId="0" applyNumberFormat="1" applyFont="1" applyFill="1" applyBorder="1" applyAlignment="1" applyProtection="1">
      <alignment horizontal="center" vertical="center" wrapText="1"/>
      <protection hidden="1"/>
    </xf>
    <xf numFmtId="0" fontId="24" fillId="0" borderId="3" xfId="0" applyFont="1" applyBorder="1" applyAlignment="1" applyProtection="1">
      <alignment horizontal="center" vertical="center"/>
      <protection hidden="1"/>
    </xf>
    <xf numFmtId="166" fontId="24" fillId="0" borderId="3" xfId="18" applyFont="1" applyFill="1" applyBorder="1" applyAlignment="1" applyProtection="1">
      <alignment horizontal="center" vertical="center" wrapText="1"/>
      <protection hidden="1"/>
    </xf>
    <xf numFmtId="0" fontId="24" fillId="3" borderId="11" xfId="0" applyFont="1" applyFill="1" applyBorder="1" applyAlignment="1" applyProtection="1">
      <alignment horizontal="center" vertical="center"/>
      <protection hidden="1"/>
    </xf>
    <xf numFmtId="0" fontId="23" fillId="0" borderId="10" xfId="0" applyFont="1" applyFill="1" applyBorder="1" applyAlignment="1" applyProtection="1">
      <alignment horizontal="center" vertical="center"/>
      <protection hidden="1"/>
    </xf>
    <xf numFmtId="0" fontId="24" fillId="0" borderId="10" xfId="18" applyNumberFormat="1" applyFont="1" applyFill="1" applyBorder="1" applyAlignment="1" applyProtection="1">
      <alignment horizontal="left" vertical="center" wrapText="1"/>
      <protection hidden="1"/>
    </xf>
    <xf numFmtId="0" fontId="28" fillId="0" borderId="11" xfId="0" applyFont="1" applyFill="1" applyBorder="1" applyAlignment="1">
      <alignment horizontal="center" vertical="center"/>
    </xf>
    <xf numFmtId="0" fontId="28" fillId="0" borderId="10" xfId="0" applyFont="1" applyFill="1" applyBorder="1" applyAlignment="1">
      <alignment horizontal="center" vertical="center"/>
    </xf>
    <xf numFmtId="0" fontId="28" fillId="0" borderId="6" xfId="0" applyFont="1" applyFill="1" applyBorder="1" applyAlignment="1">
      <alignment horizontal="center" vertical="center"/>
    </xf>
    <xf numFmtId="0" fontId="28" fillId="0" borderId="3" xfId="0" applyFont="1" applyFill="1" applyBorder="1" applyAlignment="1">
      <alignment horizontal="center" vertical="center"/>
    </xf>
    <xf numFmtId="0" fontId="29" fillId="0" borderId="15" xfId="0" applyFont="1" applyFill="1" applyBorder="1" applyAlignment="1">
      <alignment horizontal="center" vertical="center" wrapText="1"/>
    </xf>
    <xf numFmtId="0" fontId="24" fillId="5" borderId="16" xfId="8" applyFont="1" applyFill="1" applyBorder="1" applyAlignment="1">
      <alignment horizontal="center" vertical="center"/>
    </xf>
    <xf numFmtId="170" fontId="24" fillId="5" borderId="16" xfId="6" applyFont="1" applyFill="1" applyBorder="1" applyAlignment="1" applyProtection="1">
      <alignment horizontal="center" vertical="center"/>
      <protection hidden="1"/>
    </xf>
    <xf numFmtId="170" fontId="24" fillId="5" borderId="17" xfId="6" applyFont="1" applyFill="1" applyBorder="1" applyAlignment="1" applyProtection="1">
      <alignment horizontal="center" vertical="center"/>
      <protection hidden="1"/>
    </xf>
    <xf numFmtId="0" fontId="30" fillId="6" borderId="17" xfId="8" applyFont="1" applyFill="1" applyBorder="1" applyAlignment="1">
      <alignment horizontal="center" vertical="center"/>
    </xf>
    <xf numFmtId="170" fontId="30" fillId="6" borderId="17" xfId="6" applyFont="1" applyFill="1" applyBorder="1" applyAlignment="1" applyProtection="1">
      <alignment horizontal="center" vertical="center"/>
      <protection hidden="1"/>
    </xf>
    <xf numFmtId="0" fontId="31" fillId="0" borderId="17" xfId="8" applyFont="1" applyBorder="1" applyAlignment="1">
      <alignment horizontal="center" vertical="center"/>
    </xf>
    <xf numFmtId="10" fontId="30" fillId="6" borderId="17" xfId="6" applyNumberFormat="1" applyFont="1" applyFill="1" applyBorder="1" applyAlignment="1" applyProtection="1">
      <alignment horizontal="center" vertical="center"/>
      <protection hidden="1"/>
    </xf>
    <xf numFmtId="10" fontId="31" fillId="0" borderId="17" xfId="8" applyNumberFormat="1" applyFont="1" applyFill="1" applyBorder="1" applyAlignment="1" applyProtection="1">
      <alignment horizontal="center" vertical="center"/>
      <protection hidden="1"/>
    </xf>
    <xf numFmtId="10" fontId="24" fillId="5" borderId="16" xfId="6" applyNumberFormat="1" applyFont="1" applyFill="1" applyBorder="1" applyAlignment="1" applyProtection="1">
      <alignment horizontal="center" vertical="center"/>
      <protection hidden="1"/>
    </xf>
    <xf numFmtId="0" fontId="32" fillId="0" borderId="0" xfId="0" applyFont="1"/>
    <xf numFmtId="0" fontId="31" fillId="0" borderId="0" xfId="2" applyFont="1" applyAlignment="1">
      <alignment horizontal="justify" vertical="center"/>
    </xf>
    <xf numFmtId="0" fontId="31" fillId="0" borderId="0" xfId="2" applyFont="1" applyAlignment="1">
      <alignment horizontal="justify" vertical="center" wrapText="1"/>
    </xf>
    <xf numFmtId="0" fontId="31" fillId="0" borderId="0" xfId="2" applyFont="1" applyAlignment="1">
      <alignment horizontal="center" vertical="center"/>
    </xf>
    <xf numFmtId="0" fontId="24" fillId="7" borderId="10" xfId="0" applyFont="1" applyFill="1" applyBorder="1" applyAlignment="1" applyProtection="1">
      <alignment horizontal="justify" vertical="center" wrapText="1"/>
      <protection hidden="1"/>
    </xf>
    <xf numFmtId="0" fontId="2" fillId="0" borderId="0" xfId="11" applyAlignment="1">
      <alignment vertical="center"/>
    </xf>
    <xf numFmtId="4" fontId="11" fillId="4" borderId="13" xfId="11" applyNumberFormat="1" applyFont="1" applyFill="1" applyBorder="1" applyAlignment="1">
      <alignment horizontal="center" vertical="center"/>
    </xf>
    <xf numFmtId="172" fontId="5" fillId="4" borderId="9" xfId="11" applyNumberFormat="1" applyFont="1" applyFill="1" applyBorder="1" applyAlignment="1">
      <alignment vertical="center"/>
    </xf>
    <xf numFmtId="4" fontId="2" fillId="4" borderId="14" xfId="11" applyNumberFormat="1" applyFill="1" applyBorder="1" applyAlignment="1">
      <alignment horizontal="center" vertical="center"/>
    </xf>
    <xf numFmtId="0" fontId="11" fillId="7" borderId="3" xfId="11" applyFont="1" applyFill="1" applyBorder="1" applyAlignment="1">
      <alignment horizontal="center" vertical="center"/>
    </xf>
    <xf numFmtId="0" fontId="11" fillId="7" borderId="3" xfId="11" applyFont="1" applyFill="1" applyBorder="1" applyAlignment="1">
      <alignment horizontal="center" vertical="center" wrapText="1"/>
    </xf>
    <xf numFmtId="168" fontId="11" fillId="7" borderId="3" xfId="11" applyNumberFormat="1" applyFont="1" applyFill="1" applyBorder="1" applyAlignment="1">
      <alignment horizontal="center" vertical="center"/>
    </xf>
    <xf numFmtId="4" fontId="11" fillId="7" borderId="3" xfId="11" applyNumberFormat="1" applyFont="1" applyFill="1" applyBorder="1" applyAlignment="1">
      <alignment horizontal="center" vertical="center"/>
    </xf>
    <xf numFmtId="0" fontId="7" fillId="0" borderId="3" xfId="11" applyFont="1" applyBorder="1" applyAlignment="1">
      <alignment horizontal="left" vertical="center" wrapText="1"/>
    </xf>
    <xf numFmtId="4" fontId="7" fillId="0" borderId="3" xfId="11" applyNumberFormat="1" applyFont="1" applyBorder="1" applyAlignment="1">
      <alignment horizontal="center" vertical="center"/>
    </xf>
    <xf numFmtId="172" fontId="7" fillId="7" borderId="3" xfId="7" applyFont="1" applyFill="1" applyBorder="1" applyAlignment="1">
      <alignment horizontal="center" vertical="center"/>
    </xf>
    <xf numFmtId="0" fontId="2" fillId="0" borderId="11" xfId="11" applyBorder="1" applyAlignment="1">
      <alignment vertical="center"/>
    </xf>
    <xf numFmtId="0" fontId="12" fillId="0" borderId="10" xfId="11" applyFont="1" applyBorder="1" applyAlignment="1">
      <alignment horizontal="center" vertical="center"/>
    </xf>
    <xf numFmtId="0" fontId="12" fillId="0" borderId="8" xfId="11" applyFont="1" applyBorder="1" applyAlignment="1">
      <alignment horizontal="center" vertical="center" wrapText="1"/>
    </xf>
    <xf numFmtId="0" fontId="12" fillId="0" borderId="8" xfId="11" applyFont="1" applyBorder="1" applyAlignment="1">
      <alignment horizontal="center" vertical="center"/>
    </xf>
    <xf numFmtId="168" fontId="12" fillId="0" borderId="8" xfId="11" applyNumberFormat="1" applyFont="1" applyBorder="1" applyAlignment="1">
      <alignment horizontal="center" vertical="center"/>
    </xf>
    <xf numFmtId="4" fontId="12" fillId="0" borderId="8" xfId="11" applyNumberFormat="1" applyFont="1" applyBorder="1" applyAlignment="1">
      <alignment horizontal="center" vertical="center"/>
    </xf>
    <xf numFmtId="4" fontId="2" fillId="0" borderId="12" xfId="11" applyNumberFormat="1" applyBorder="1" applyAlignment="1">
      <alignment horizontal="center" vertical="center"/>
    </xf>
    <xf numFmtId="0" fontId="12" fillId="0" borderId="10" xfId="11" applyFont="1" applyBorder="1" applyAlignment="1">
      <alignment horizontal="center" vertical="center" wrapText="1"/>
    </xf>
    <xf numFmtId="168" fontId="12" fillId="0" borderId="10" xfId="11" applyNumberFormat="1" applyFont="1" applyBorder="1" applyAlignment="1">
      <alignment horizontal="center" vertical="center"/>
    </xf>
    <xf numFmtId="4" fontId="12" fillId="0" borderId="10" xfId="11" applyNumberFormat="1" applyFont="1" applyBorder="1" applyAlignment="1">
      <alignment horizontal="center" vertical="center"/>
    </xf>
    <xf numFmtId="0" fontId="2" fillId="0" borderId="10" xfId="11" applyBorder="1" applyAlignment="1">
      <alignment vertical="center" wrapText="1"/>
    </xf>
    <xf numFmtId="0" fontId="2" fillId="0" borderId="10" xfId="11" applyBorder="1" applyAlignment="1">
      <alignment vertical="center"/>
    </xf>
    <xf numFmtId="168" fontId="2" fillId="0" borderId="10" xfId="11" applyNumberFormat="1" applyBorder="1" applyAlignment="1">
      <alignment vertical="center"/>
    </xf>
    <xf numFmtId="4" fontId="2" fillId="0" borderId="10" xfId="11" applyNumberFormat="1" applyBorder="1" applyAlignment="1">
      <alignment vertical="center"/>
    </xf>
    <xf numFmtId="4" fontId="2" fillId="0" borderId="12" xfId="11" applyNumberFormat="1" applyBorder="1" applyAlignment="1">
      <alignment vertical="center"/>
    </xf>
    <xf numFmtId="0" fontId="7" fillId="0" borderId="18" xfId="11" applyFont="1" applyBorder="1" applyAlignment="1">
      <alignment horizontal="center" vertical="center"/>
    </xf>
    <xf numFmtId="0" fontId="2" fillId="0" borderId="0" xfId="11" applyAlignment="1">
      <alignment vertical="center" wrapText="1"/>
    </xf>
    <xf numFmtId="168" fontId="2" fillId="0" borderId="0" xfId="11" applyNumberFormat="1" applyAlignment="1">
      <alignment vertical="center"/>
    </xf>
    <xf numFmtId="4" fontId="2" fillId="0" borderId="0" xfId="11" applyNumberFormat="1" applyAlignment="1">
      <alignment vertical="center"/>
    </xf>
    <xf numFmtId="0" fontId="7" fillId="0" borderId="0" xfId="11" applyFont="1" applyAlignment="1">
      <alignment vertical="center"/>
    </xf>
    <xf numFmtId="0" fontId="7" fillId="0" borderId="18" xfId="11" applyFont="1" applyBorder="1" applyAlignment="1">
      <alignment vertical="center" wrapText="1"/>
    </xf>
    <xf numFmtId="4" fontId="7" fillId="0" borderId="19" xfId="11" applyNumberFormat="1" applyFont="1" applyBorder="1" applyAlignment="1">
      <alignment horizontal="left" vertical="center"/>
    </xf>
    <xf numFmtId="4" fontId="7" fillId="0" borderId="18" xfId="11" applyNumberFormat="1" applyFont="1" applyBorder="1" applyAlignment="1">
      <alignment horizontal="center" vertical="center"/>
    </xf>
    <xf numFmtId="4" fontId="7" fillId="0" borderId="19" xfId="11" applyNumberFormat="1" applyFont="1" applyBorder="1" applyAlignment="1">
      <alignment horizontal="center" vertical="center"/>
    </xf>
    <xf numFmtId="0" fontId="7" fillId="0" borderId="0" xfId="11" applyFont="1" applyAlignment="1">
      <alignment horizontal="center" vertical="center"/>
    </xf>
    <xf numFmtId="0" fontId="7" fillId="0" borderId="0" xfId="11" applyFont="1" applyAlignment="1">
      <alignment vertical="center" wrapText="1"/>
    </xf>
    <xf numFmtId="4" fontId="7" fillId="0" borderId="0" xfId="11" applyNumberFormat="1" applyFont="1" applyAlignment="1">
      <alignment horizontal="center" vertical="center"/>
    </xf>
    <xf numFmtId="4" fontId="12" fillId="0" borderId="0" xfId="11" applyNumberFormat="1" applyFont="1" applyAlignment="1">
      <alignment horizontal="center" vertical="center"/>
    </xf>
    <xf numFmtId="10" fontId="24" fillId="3" borderId="3" xfId="0" applyNumberFormat="1" applyFont="1" applyFill="1" applyBorder="1" applyAlignment="1" applyProtection="1">
      <alignment horizontal="center" vertical="center" wrapText="1"/>
    </xf>
    <xf numFmtId="4" fontId="24" fillId="3" borderId="12" xfId="18" applyNumberFormat="1" applyFont="1" applyFill="1" applyBorder="1" applyAlignment="1" applyProtection="1">
      <alignment horizontal="center" vertical="center" wrapText="1"/>
      <protection hidden="1"/>
    </xf>
    <xf numFmtId="10" fontId="23" fillId="0" borderId="3" xfId="18" applyNumberFormat="1" applyFont="1" applyFill="1" applyBorder="1" applyAlignment="1" applyProtection="1">
      <alignment horizontal="center" vertical="center" wrapText="1"/>
    </xf>
    <xf numFmtId="10" fontId="23" fillId="0" borderId="12" xfId="18" applyNumberFormat="1" applyFont="1" applyFill="1" applyBorder="1" applyAlignment="1" applyProtection="1">
      <alignment horizontal="center" vertical="center" wrapText="1"/>
    </xf>
    <xf numFmtId="0" fontId="23" fillId="0" borderId="1" xfId="0" applyFont="1" applyFill="1" applyBorder="1" applyAlignment="1" applyProtection="1">
      <alignment horizontal="center" vertical="top" wrapText="1"/>
      <protection hidden="1"/>
    </xf>
    <xf numFmtId="0" fontId="23" fillId="0" borderId="2" xfId="0" applyFont="1" applyFill="1" applyBorder="1" applyAlignment="1" applyProtection="1">
      <alignment horizontal="center" vertical="top" wrapText="1"/>
      <protection hidden="1"/>
    </xf>
    <xf numFmtId="0" fontId="33" fillId="0" borderId="0" xfId="0" applyFont="1" applyAlignment="1" applyProtection="1">
      <alignment vertical="center"/>
      <protection hidden="1"/>
    </xf>
    <xf numFmtId="17" fontId="33" fillId="0" borderId="7" xfId="0" applyNumberFormat="1" applyFont="1" applyFill="1" applyBorder="1" applyAlignment="1" applyProtection="1">
      <alignment horizontal="center" vertical="top" wrapText="1"/>
      <protection hidden="1"/>
    </xf>
    <xf numFmtId="17" fontId="33" fillId="0" borderId="9" xfId="0" applyNumberFormat="1" applyFont="1" applyFill="1" applyBorder="1" applyAlignment="1" applyProtection="1">
      <alignment horizontal="center" vertical="top" wrapText="1"/>
      <protection hidden="1"/>
    </xf>
    <xf numFmtId="0" fontId="24" fillId="0" borderId="3" xfId="0" applyFont="1" applyBorder="1" applyAlignment="1" applyProtection="1">
      <alignment horizontal="center" vertical="center"/>
      <protection hidden="1"/>
    </xf>
    <xf numFmtId="0" fontId="12" fillId="7" borderId="3" xfId="11" applyFont="1" applyFill="1" applyBorder="1" applyAlignment="1">
      <alignment horizontal="center" vertical="center"/>
    </xf>
    <xf numFmtId="4" fontId="12" fillId="7" borderId="3" xfId="11" applyNumberFormat="1" applyFont="1" applyFill="1" applyBorder="1" applyAlignment="1">
      <alignment horizontal="center" vertical="center" wrapText="1"/>
    </xf>
    <xf numFmtId="0" fontId="23" fillId="0" borderId="5" xfId="0" applyFont="1" applyFill="1" applyBorder="1" applyAlignment="1" applyProtection="1">
      <alignment vertical="center"/>
      <protection hidden="1"/>
    </xf>
    <xf numFmtId="0" fontId="24" fillId="0" borderId="14" xfId="0" applyFont="1" applyBorder="1" applyAlignment="1" applyProtection="1">
      <alignment vertical="center"/>
      <protection hidden="1"/>
    </xf>
    <xf numFmtId="0" fontId="23" fillId="0" borderId="12" xfId="0" applyFont="1" applyFill="1" applyBorder="1" applyAlignment="1" applyProtection="1">
      <alignment vertical="center" wrapText="1"/>
      <protection hidden="1"/>
    </xf>
    <xf numFmtId="0" fontId="23" fillId="0" borderId="12" xfId="0" applyFont="1" applyFill="1" applyBorder="1" applyAlignment="1" applyProtection="1">
      <alignment vertical="center"/>
      <protection hidden="1"/>
    </xf>
    <xf numFmtId="10" fontId="23" fillId="0" borderId="10" xfId="0" applyNumberFormat="1" applyFont="1" applyFill="1" applyBorder="1" applyAlignment="1" applyProtection="1">
      <alignment horizontal="center" vertical="center"/>
      <protection hidden="1"/>
    </xf>
    <xf numFmtId="0" fontId="23" fillId="0" borderId="5" xfId="0" applyFont="1" applyFill="1" applyBorder="1" applyAlignment="1" applyProtection="1">
      <alignment horizontal="center" vertical="top" wrapText="1"/>
      <protection hidden="1"/>
    </xf>
    <xf numFmtId="0" fontId="23" fillId="0" borderId="6" xfId="0" applyFont="1" applyFill="1" applyBorder="1" applyAlignment="1" applyProtection="1">
      <alignment vertical="center"/>
      <protection hidden="1"/>
    </xf>
    <xf numFmtId="17" fontId="33" fillId="0" borderId="8" xfId="0" applyNumberFormat="1" applyFont="1" applyFill="1" applyBorder="1" applyAlignment="1" applyProtection="1">
      <alignment horizontal="center" vertical="top" wrapText="1"/>
      <protection hidden="1"/>
    </xf>
    <xf numFmtId="0" fontId="23" fillId="0" borderId="4" xfId="0" applyFont="1" applyFill="1" applyBorder="1" applyAlignment="1" applyProtection="1">
      <alignment vertical="center"/>
      <protection hidden="1"/>
    </xf>
    <xf numFmtId="0" fontId="23" fillId="0" borderId="7" xfId="0" applyFont="1" applyFill="1" applyBorder="1" applyAlignment="1" applyProtection="1">
      <alignment vertical="center" wrapText="1"/>
      <protection hidden="1"/>
    </xf>
    <xf numFmtId="0" fontId="31" fillId="0" borderId="20" xfId="8" applyFont="1" applyBorder="1" applyAlignment="1">
      <alignment horizontal="center" vertical="center"/>
    </xf>
    <xf numFmtId="0" fontId="24" fillId="0" borderId="3" xfId="0" applyFont="1" applyBorder="1" applyAlignment="1" applyProtection="1">
      <alignment horizontal="center" vertical="center"/>
      <protection hidden="1"/>
    </xf>
    <xf numFmtId="0" fontId="24" fillId="8" borderId="11" xfId="0" applyFont="1" applyFill="1" applyBorder="1" applyAlignment="1" applyProtection="1">
      <alignment horizontal="center" vertical="center"/>
      <protection hidden="1"/>
    </xf>
    <xf numFmtId="0" fontId="24" fillId="8" borderId="11" xfId="0" applyFont="1" applyFill="1" applyBorder="1" applyAlignment="1" applyProtection="1">
      <alignment horizontal="justify" vertical="center" wrapText="1"/>
      <protection hidden="1"/>
    </xf>
    <xf numFmtId="0" fontId="24" fillId="8" borderId="10" xfId="0" applyFont="1" applyFill="1" applyBorder="1" applyAlignment="1" applyProtection="1">
      <alignment horizontal="justify" vertical="center" wrapText="1"/>
      <protection hidden="1"/>
    </xf>
    <xf numFmtId="0" fontId="24" fillId="8" borderId="10" xfId="0" applyFont="1" applyFill="1" applyBorder="1" applyAlignment="1" applyProtection="1">
      <alignment vertical="center"/>
      <protection hidden="1"/>
    </xf>
    <xf numFmtId="0" fontId="24" fillId="8" borderId="10" xfId="0" applyFont="1" applyFill="1" applyBorder="1" applyAlignment="1" applyProtection="1">
      <alignment vertical="center"/>
    </xf>
    <xf numFmtId="4" fontId="24" fillId="8" borderId="3" xfId="0" applyNumberFormat="1" applyFont="1" applyFill="1" applyBorder="1" applyAlignment="1" applyProtection="1">
      <alignment horizontal="center" vertical="center" wrapText="1"/>
    </xf>
    <xf numFmtId="10" fontId="24" fillId="8" borderId="3" xfId="0" applyNumberFormat="1" applyFont="1" applyFill="1" applyBorder="1" applyAlignment="1" applyProtection="1">
      <alignment horizontal="center" vertical="center" wrapText="1"/>
    </xf>
    <xf numFmtId="4" fontId="24" fillId="3" borderId="11" xfId="0" applyNumberFormat="1" applyFont="1" applyFill="1" applyBorder="1" applyAlignment="1" applyProtection="1">
      <alignment horizontal="center" vertical="center" wrapText="1"/>
      <protection hidden="1"/>
    </xf>
    <xf numFmtId="0" fontId="24" fillId="3" borderId="10" xfId="0" applyFont="1" applyFill="1" applyBorder="1" applyAlignment="1" applyProtection="1">
      <alignment horizontal="justify" vertical="center" wrapText="1"/>
      <protection hidden="1"/>
    </xf>
    <xf numFmtId="0" fontId="24" fillId="3" borderId="12" xfId="0" applyFont="1" applyFill="1" applyBorder="1" applyAlignment="1" applyProtection="1">
      <alignment horizontal="justify" vertical="center" wrapText="1"/>
      <protection hidden="1"/>
    </xf>
    <xf numFmtId="0" fontId="24" fillId="7" borderId="12" xfId="0" applyFont="1" applyFill="1" applyBorder="1" applyAlignment="1" applyProtection="1">
      <alignment horizontal="justify" vertical="center" wrapText="1"/>
      <protection hidden="1"/>
    </xf>
    <xf numFmtId="9" fontId="23" fillId="7" borderId="3" xfId="14" applyFont="1" applyFill="1" applyBorder="1" applyAlignment="1" applyProtection="1">
      <alignment horizontal="center" vertical="center" wrapText="1"/>
      <protection locked="0"/>
    </xf>
    <xf numFmtId="166" fontId="24" fillId="0" borderId="3" xfId="15" applyFont="1" applyFill="1" applyBorder="1" applyAlignment="1" applyProtection="1">
      <alignment horizontal="center" vertical="center" wrapText="1"/>
      <protection locked="0"/>
    </xf>
    <xf numFmtId="9" fontId="23" fillId="4" borderId="12" xfId="14" applyFont="1" applyFill="1" applyBorder="1" applyAlignment="1" applyProtection="1">
      <alignment horizontal="center" vertical="center" wrapText="1"/>
      <protection locked="0"/>
    </xf>
    <xf numFmtId="166" fontId="24" fillId="0" borderId="12" xfId="15" applyFont="1" applyFill="1" applyBorder="1" applyAlignment="1" applyProtection="1">
      <alignment horizontal="center" vertical="center" wrapText="1"/>
      <protection locked="0"/>
    </xf>
    <xf numFmtId="9" fontId="23" fillId="7" borderId="12" xfId="14" applyFont="1" applyFill="1" applyBorder="1" applyAlignment="1" applyProtection="1">
      <alignment horizontal="center" vertical="center" wrapText="1"/>
      <protection locked="0"/>
    </xf>
    <xf numFmtId="166" fontId="23" fillId="0" borderId="12" xfId="15" applyFont="1" applyFill="1" applyBorder="1" applyAlignment="1" applyProtection="1">
      <alignment horizontal="center" vertical="center" wrapText="1"/>
      <protection locked="0"/>
    </xf>
    <xf numFmtId="9" fontId="24" fillId="4" borderId="3" xfId="14" applyFont="1" applyFill="1" applyBorder="1" applyAlignment="1" applyProtection="1">
      <alignment horizontal="center" vertical="center" wrapText="1"/>
      <protection locked="0"/>
    </xf>
    <xf numFmtId="0" fontId="24" fillId="2" borderId="11" xfId="11" applyFont="1" applyFill="1" applyBorder="1" applyAlignment="1" applyProtection="1">
      <alignment horizontal="left" vertical="center"/>
      <protection locked="0"/>
    </xf>
    <xf numFmtId="0" fontId="24" fillId="7" borderId="11" xfId="11" applyFont="1" applyFill="1" applyBorder="1" applyAlignment="1" applyProtection="1">
      <alignment horizontal="left" vertical="center"/>
      <protection locked="0"/>
    </xf>
    <xf numFmtId="39" fontId="24" fillId="2" borderId="13" xfId="19" applyNumberFormat="1" applyFont="1" applyFill="1" applyBorder="1" applyAlignment="1" applyProtection="1">
      <alignment horizontal="center" vertical="center" wrapText="1"/>
      <protection locked="0"/>
    </xf>
    <xf numFmtId="0" fontId="13" fillId="4" borderId="4" xfId="11" applyFont="1" applyFill="1" applyBorder="1" applyAlignment="1">
      <alignment vertical="center"/>
    </xf>
    <xf numFmtId="0" fontId="13" fillId="4" borderId="6" xfId="11" applyFont="1" applyFill="1" applyBorder="1" applyAlignment="1">
      <alignment horizontal="center" vertical="center"/>
    </xf>
    <xf numFmtId="0" fontId="7" fillId="0" borderId="3" xfId="11" applyFont="1" applyFill="1" applyBorder="1" applyAlignment="1">
      <alignment horizontal="center" vertical="center"/>
    </xf>
    <xf numFmtId="168" fontId="7" fillId="0" borderId="3" xfId="11" applyNumberFormat="1" applyFont="1" applyFill="1" applyBorder="1" applyAlignment="1">
      <alignment horizontal="center" vertical="center"/>
    </xf>
    <xf numFmtId="0" fontId="7" fillId="0" borderId="3" xfId="11" applyFont="1" applyBorder="1" applyAlignment="1">
      <alignment horizontal="center" vertical="center" wrapText="1"/>
    </xf>
    <xf numFmtId="0" fontId="24" fillId="0" borderId="10" xfId="0" applyFont="1" applyBorder="1" applyAlignment="1" applyProtection="1">
      <alignment horizontal="center" vertical="center"/>
      <protection hidden="1"/>
    </xf>
    <xf numFmtId="4" fontId="23" fillId="7" borderId="11" xfId="0" applyNumberFormat="1" applyFont="1" applyFill="1" applyBorder="1" applyAlignment="1" applyProtection="1">
      <alignment horizontal="center" vertical="center" wrapText="1"/>
      <protection hidden="1"/>
    </xf>
    <xf numFmtId="10" fontId="23" fillId="7" borderId="3" xfId="0" applyNumberFormat="1" applyFont="1" applyFill="1" applyBorder="1" applyAlignment="1" applyProtection="1">
      <alignment horizontal="center" vertical="center" wrapText="1"/>
    </xf>
    <xf numFmtId="0" fontId="23" fillId="7" borderId="11" xfId="0" applyFont="1" applyFill="1" applyBorder="1" applyAlignment="1" applyProtection="1">
      <alignment horizontal="center" vertical="center"/>
      <protection hidden="1"/>
    </xf>
    <xf numFmtId="0" fontId="23" fillId="7" borderId="11" xfId="0" applyFont="1" applyFill="1" applyBorder="1" applyAlignment="1" applyProtection="1">
      <alignment horizontal="justify" vertical="center" wrapText="1"/>
      <protection hidden="1"/>
    </xf>
    <xf numFmtId="0" fontId="23" fillId="7" borderId="10" xfId="0" applyFont="1" applyFill="1" applyBorder="1" applyAlignment="1" applyProtection="1">
      <alignment horizontal="justify" vertical="center" wrapText="1"/>
      <protection hidden="1"/>
    </xf>
    <xf numFmtId="0" fontId="23" fillId="7" borderId="12" xfId="0" applyFont="1" applyFill="1" applyBorder="1" applyAlignment="1" applyProtection="1">
      <alignment horizontal="justify" vertical="center" wrapText="1"/>
      <protection hidden="1"/>
    </xf>
    <xf numFmtId="0" fontId="7" fillId="0" borderId="18" xfId="11" applyFont="1" applyFill="1" applyBorder="1" applyAlignment="1">
      <alignment vertical="center" wrapText="1"/>
    </xf>
    <xf numFmtId="49" fontId="23" fillId="0" borderId="3" xfId="0" applyNumberFormat="1" applyFont="1" applyFill="1" applyBorder="1" applyAlignment="1" applyProtection="1">
      <alignment horizontal="center" vertical="center" wrapText="1"/>
      <protection hidden="1"/>
    </xf>
    <xf numFmtId="0" fontId="24" fillId="0" borderId="3" xfId="0" applyFont="1" applyBorder="1" applyAlignment="1" applyProtection="1">
      <alignment horizontal="center" vertical="center"/>
      <protection hidden="1"/>
    </xf>
    <xf numFmtId="0" fontId="23" fillId="0" borderId="3" xfId="0" applyFont="1" applyBorder="1" applyAlignment="1" applyProtection="1">
      <alignment horizontal="center" vertical="center"/>
      <protection hidden="1"/>
    </xf>
    <xf numFmtId="0" fontId="28" fillId="0" borderId="11" xfId="0" applyFont="1" applyFill="1" applyBorder="1" applyAlignment="1">
      <alignment horizontal="center" vertical="center"/>
    </xf>
    <xf numFmtId="10" fontId="31" fillId="0" borderId="21" xfId="8" applyNumberFormat="1" applyFont="1" applyFill="1" applyBorder="1" applyAlignment="1" applyProtection="1">
      <alignment horizontal="center" vertical="center"/>
      <protection hidden="1"/>
    </xf>
    <xf numFmtId="0" fontId="23" fillId="0" borderId="14" xfId="0" applyFont="1" applyFill="1" applyBorder="1" applyAlignment="1" applyProtection="1">
      <alignment vertical="center"/>
      <protection hidden="1"/>
    </xf>
    <xf numFmtId="10" fontId="23" fillId="0" borderId="5" xfId="0" applyNumberFormat="1" applyFont="1" applyFill="1" applyBorder="1" applyAlignment="1" applyProtection="1">
      <alignment horizontal="center" vertical="center"/>
      <protection hidden="1"/>
    </xf>
    <xf numFmtId="10" fontId="23" fillId="0" borderId="9" xfId="0" applyNumberFormat="1" applyFont="1" applyFill="1" applyBorder="1" applyAlignment="1" applyProtection="1">
      <alignment horizontal="center" vertical="center"/>
      <protection hidden="1"/>
    </xf>
    <xf numFmtId="0" fontId="24" fillId="0" borderId="7" xfId="0" applyFont="1" applyFill="1" applyBorder="1" applyAlignment="1" applyProtection="1">
      <alignment horizontal="center" vertical="top" wrapText="1"/>
      <protection hidden="1"/>
    </xf>
    <xf numFmtId="0" fontId="23" fillId="0" borderId="3" xfId="0" applyFont="1" applyBorder="1" applyAlignment="1" applyProtection="1">
      <alignment horizontal="center" vertical="center"/>
      <protection hidden="1"/>
    </xf>
    <xf numFmtId="0" fontId="23" fillId="0" borderId="3" xfId="0" applyFont="1" applyBorder="1" applyAlignment="1" applyProtection="1">
      <alignment horizontal="center" vertical="center"/>
      <protection hidden="1"/>
    </xf>
    <xf numFmtId="0" fontId="23" fillId="0" borderId="8" xfId="0" applyFont="1" applyFill="1" applyBorder="1" applyAlignment="1" applyProtection="1">
      <alignment vertical="center" wrapText="1"/>
      <protection hidden="1"/>
    </xf>
    <xf numFmtId="0" fontId="23" fillId="0" borderId="13" xfId="0" applyFont="1" applyFill="1" applyBorder="1" applyAlignment="1" applyProtection="1">
      <alignment vertical="center" wrapText="1"/>
      <protection hidden="1"/>
    </xf>
    <xf numFmtId="0" fontId="23" fillId="0" borderId="22" xfId="0" applyFont="1" applyFill="1" applyBorder="1" applyAlignment="1" applyProtection="1">
      <alignment vertical="center" wrapText="1"/>
      <protection hidden="1"/>
    </xf>
    <xf numFmtId="0" fontId="24" fillId="0" borderId="6" xfId="0" applyFont="1" applyBorder="1" applyAlignment="1" applyProtection="1">
      <alignment horizontal="center" vertical="center"/>
      <protection hidden="1"/>
    </xf>
    <xf numFmtId="0" fontId="24" fillId="0" borderId="2" xfId="0" applyFont="1" applyBorder="1" applyAlignment="1" applyProtection="1">
      <alignment horizontal="center" vertical="center"/>
      <protection hidden="1"/>
    </xf>
    <xf numFmtId="0" fontId="24" fillId="0" borderId="9" xfId="0" applyFont="1" applyBorder="1" applyAlignment="1" applyProtection="1">
      <alignment horizontal="center" vertical="center"/>
      <protection hidden="1"/>
    </xf>
    <xf numFmtId="0" fontId="27" fillId="0" borderId="0" xfId="0" applyFont="1" applyFill="1" applyBorder="1" applyAlignment="1">
      <alignment vertical="center"/>
    </xf>
    <xf numFmtId="0" fontId="20" fillId="0" borderId="0" xfId="0" applyFont="1" applyFill="1" applyBorder="1" applyAlignment="1">
      <alignment vertical="center"/>
    </xf>
    <xf numFmtId="2" fontId="7" fillId="0" borderId="3" xfId="11" applyNumberFormat="1" applyFont="1" applyBorder="1" applyAlignment="1">
      <alignment horizontal="center" vertical="center"/>
    </xf>
    <xf numFmtId="0" fontId="27" fillId="0" borderId="0" xfId="0" applyFont="1" applyAlignment="1">
      <alignment vertical="center"/>
    </xf>
    <xf numFmtId="0" fontId="20" fillId="0" borderId="0" xfId="0" applyFont="1" applyAlignment="1">
      <alignment vertical="center"/>
    </xf>
    <xf numFmtId="0" fontId="23" fillId="0" borderId="3" xfId="0" applyFont="1" applyBorder="1" applyAlignment="1" applyProtection="1">
      <alignment horizontal="center" vertical="center"/>
      <protection hidden="1"/>
    </xf>
    <xf numFmtId="0" fontId="12" fillId="7" borderId="11" xfId="11" applyFont="1" applyFill="1" applyBorder="1" applyAlignment="1">
      <alignment vertical="center"/>
    </xf>
    <xf numFmtId="0" fontId="12" fillId="7" borderId="10" xfId="11" applyFont="1" applyFill="1" applyBorder="1" applyAlignment="1">
      <alignment vertical="center"/>
    </xf>
    <xf numFmtId="0" fontId="12" fillId="7" borderId="12" xfId="11" applyFont="1" applyFill="1" applyBorder="1" applyAlignment="1">
      <alignment vertical="center"/>
    </xf>
    <xf numFmtId="4" fontId="7" fillId="0" borderId="18" xfId="11" applyNumberFormat="1" applyFont="1" applyFill="1" applyBorder="1" applyAlignment="1">
      <alignment horizontal="center" vertical="center"/>
    </xf>
    <xf numFmtId="0" fontId="7" fillId="0" borderId="18" xfId="11" applyFont="1" applyFill="1" applyBorder="1" applyAlignment="1">
      <alignment horizontal="center" vertical="center"/>
    </xf>
    <xf numFmtId="0" fontId="23" fillId="0" borderId="3" xfId="0" applyFont="1" applyBorder="1" applyAlignment="1" applyProtection="1">
      <alignment horizontal="center" vertical="center"/>
      <protection hidden="1"/>
    </xf>
    <xf numFmtId="0" fontId="24" fillId="0" borderId="3" xfId="0" applyFont="1" applyBorder="1" applyAlignment="1" applyProtection="1">
      <alignment horizontal="center" vertical="center"/>
      <protection hidden="1"/>
    </xf>
    <xf numFmtId="0" fontId="24" fillId="0" borderId="4" xfId="0" applyFont="1" applyFill="1" applyBorder="1" applyAlignment="1" applyProtection="1">
      <alignment horizontal="center" vertical="center" wrapText="1"/>
      <protection hidden="1"/>
    </xf>
    <xf numFmtId="14" fontId="23" fillId="0" borderId="3" xfId="0" applyNumberFormat="1" applyFont="1" applyBorder="1" applyAlignment="1" applyProtection="1">
      <alignment horizontal="center" vertical="center"/>
      <protection hidden="1"/>
    </xf>
    <xf numFmtId="0" fontId="12" fillId="7" borderId="10" xfId="11" applyFont="1" applyFill="1" applyBorder="1" applyAlignment="1">
      <alignment horizontal="center" vertical="center"/>
    </xf>
    <xf numFmtId="0" fontId="34" fillId="0" borderId="23" xfId="0" applyFont="1" applyBorder="1" applyAlignment="1">
      <alignment horizontal="center"/>
    </xf>
    <xf numFmtId="0" fontId="35" fillId="0" borderId="3" xfId="0" applyFont="1" applyBorder="1" applyAlignment="1">
      <alignment horizontal="center"/>
    </xf>
    <xf numFmtId="0" fontId="35" fillId="0" borderId="24" xfId="0" applyFont="1" applyBorder="1" applyAlignment="1">
      <alignment horizontal="center"/>
    </xf>
    <xf numFmtId="0" fontId="35" fillId="0" borderId="23" xfId="0" applyFont="1" applyBorder="1" applyAlignment="1">
      <alignment horizontal="center"/>
    </xf>
    <xf numFmtId="10" fontId="34" fillId="0" borderId="3" xfId="0" applyNumberFormat="1" applyFont="1" applyBorder="1" applyAlignment="1">
      <alignment horizontal="center"/>
    </xf>
    <xf numFmtId="10" fontId="34" fillId="0" borderId="24" xfId="0" applyNumberFormat="1" applyFont="1" applyBorder="1" applyAlignment="1">
      <alignment horizontal="center"/>
    </xf>
    <xf numFmtId="0" fontId="35" fillId="0" borderId="25" xfId="0" applyFont="1" applyBorder="1" applyAlignment="1">
      <alignment horizontal="center"/>
    </xf>
    <xf numFmtId="10" fontId="34" fillId="0" borderId="26" xfId="0" applyNumberFormat="1" applyFont="1" applyBorder="1" applyAlignment="1">
      <alignment horizontal="center"/>
    </xf>
    <xf numFmtId="10" fontId="34" fillId="0" borderId="27" xfId="0" applyNumberFormat="1" applyFont="1" applyBorder="1" applyAlignment="1">
      <alignment horizontal="center"/>
    </xf>
    <xf numFmtId="0" fontId="23" fillId="0" borderId="4" xfId="0" applyFont="1" applyFill="1" applyBorder="1" applyAlignment="1" applyProtection="1">
      <alignment horizontal="center" vertical="center"/>
      <protection hidden="1"/>
    </xf>
    <xf numFmtId="0" fontId="23" fillId="0" borderId="3" xfId="0" applyFont="1" applyFill="1" applyBorder="1" applyAlignment="1" applyProtection="1">
      <alignment vertical="center"/>
      <protection hidden="1"/>
    </xf>
    <xf numFmtId="172" fontId="12" fillId="3" borderId="28" xfId="7" applyFont="1" applyFill="1" applyBorder="1" applyAlignment="1">
      <alignment horizontal="center" vertical="center"/>
    </xf>
    <xf numFmtId="0" fontId="24" fillId="0" borderId="4" xfId="0" applyFont="1" applyFill="1" applyBorder="1" applyAlignment="1" applyProtection="1">
      <alignment vertical="center" wrapText="1"/>
      <protection hidden="1"/>
    </xf>
    <xf numFmtId="0" fontId="24" fillId="0" borderId="1" xfId="0" applyFont="1" applyFill="1" applyBorder="1" applyAlignment="1" applyProtection="1">
      <alignment vertical="center"/>
      <protection hidden="1"/>
    </xf>
    <xf numFmtId="0" fontId="24" fillId="0" borderId="7" xfId="0" applyFont="1" applyFill="1" applyBorder="1" applyAlignment="1" applyProtection="1">
      <alignment vertical="center"/>
      <protection hidden="1"/>
    </xf>
    <xf numFmtId="4" fontId="12" fillId="0" borderId="19" xfId="11" applyNumberFormat="1" applyFont="1" applyBorder="1" applyAlignment="1">
      <alignment horizontal="center" vertical="center"/>
    </xf>
    <xf numFmtId="0" fontId="19" fillId="0" borderId="3" xfId="0" applyFont="1" applyFill="1" applyBorder="1" applyAlignment="1">
      <alignment horizontal="center" vertical="center"/>
    </xf>
    <xf numFmtId="0" fontId="19" fillId="0" borderId="3" xfId="0" applyFont="1" applyFill="1" applyBorder="1" applyAlignment="1">
      <alignment vertical="center" wrapText="1"/>
    </xf>
    <xf numFmtId="2" fontId="19" fillId="0" borderId="3" xfId="0" applyNumberFormat="1" applyFont="1" applyFill="1" applyBorder="1" applyAlignment="1">
      <alignment horizontal="center" vertical="center"/>
    </xf>
    <xf numFmtId="4" fontId="19" fillId="0" borderId="11" xfId="0" applyNumberFormat="1" applyFont="1" applyFill="1" applyBorder="1" applyAlignment="1">
      <alignment vertical="center"/>
    </xf>
    <xf numFmtId="4" fontId="19" fillId="0" borderId="12" xfId="0" applyNumberFormat="1" applyFont="1" applyFill="1" applyBorder="1" applyAlignment="1">
      <alignment vertical="center"/>
    </xf>
    <xf numFmtId="4" fontId="19" fillId="0" borderId="3" xfId="0" applyNumberFormat="1" applyFont="1" applyFill="1" applyBorder="1" applyAlignment="1">
      <alignment horizontal="center" vertical="center"/>
    </xf>
    <xf numFmtId="0" fontId="24" fillId="4" borderId="3" xfId="0" applyFont="1" applyFill="1" applyBorder="1" applyAlignment="1" applyProtection="1">
      <alignment horizontal="center" vertical="center"/>
      <protection hidden="1"/>
    </xf>
    <xf numFmtId="0" fontId="24" fillId="4" borderId="10" xfId="0" applyFont="1" applyFill="1" applyBorder="1" applyAlignment="1" applyProtection="1">
      <alignment horizontal="center" vertical="center"/>
      <protection hidden="1"/>
    </xf>
    <xf numFmtId="4" fontId="36" fillId="4" borderId="10" xfId="0" applyNumberFormat="1" applyFont="1" applyFill="1" applyBorder="1" applyAlignment="1">
      <alignment horizontal="center" vertical="center"/>
    </xf>
    <xf numFmtId="4" fontId="19" fillId="4" borderId="10" xfId="0" applyNumberFormat="1" applyFont="1" applyFill="1" applyBorder="1" applyAlignment="1">
      <alignment horizontal="center" vertical="center"/>
    </xf>
    <xf numFmtId="4" fontId="19" fillId="4" borderId="12" xfId="0" applyNumberFormat="1" applyFont="1" applyFill="1" applyBorder="1" applyAlignment="1">
      <alignment horizontal="center" vertical="center"/>
    </xf>
    <xf numFmtId="0" fontId="24" fillId="3" borderId="5" xfId="0" applyFont="1" applyFill="1" applyBorder="1" applyAlignment="1" applyProtection="1">
      <alignment horizontal="center" vertical="center"/>
      <protection hidden="1"/>
    </xf>
    <xf numFmtId="4" fontId="36" fillId="3" borderId="5" xfId="0" applyNumberFormat="1" applyFont="1" applyFill="1" applyBorder="1" applyAlignment="1">
      <alignment horizontal="center" vertical="center"/>
    </xf>
    <xf numFmtId="4" fontId="0" fillId="3" borderId="5" xfId="0" applyNumberFormat="1" applyFont="1" applyFill="1" applyBorder="1" applyAlignment="1">
      <alignment horizontal="center" vertical="center"/>
    </xf>
    <xf numFmtId="4" fontId="0" fillId="3" borderId="6" xfId="0" applyNumberFormat="1" applyFont="1" applyFill="1" applyBorder="1" applyAlignment="1">
      <alignment horizontal="center" vertical="center"/>
    </xf>
    <xf numFmtId="0" fontId="23" fillId="0" borderId="13" xfId="0" applyFont="1" applyFill="1" applyBorder="1" applyAlignment="1" applyProtection="1">
      <alignment horizontal="center" vertical="center"/>
      <protection hidden="1"/>
    </xf>
    <xf numFmtId="0" fontId="0" fillId="0" borderId="13" xfId="0" applyFont="1" applyFill="1" applyBorder="1" applyAlignment="1">
      <alignment horizontal="justify" vertical="center" wrapText="1"/>
    </xf>
    <xf numFmtId="0" fontId="0" fillId="0" borderId="4" xfId="0" applyFont="1" applyBorder="1" applyAlignment="1">
      <alignment horizontal="center" vertical="center"/>
    </xf>
    <xf numFmtId="4" fontId="19" fillId="0" borderId="4" xfId="0" applyNumberFormat="1" applyFont="1" applyBorder="1" applyAlignment="1">
      <alignment horizontal="center" vertical="center"/>
    </xf>
    <xf numFmtId="4" fontId="0" fillId="0" borderId="6" xfId="0" applyNumberFormat="1" applyFont="1" applyBorder="1" applyAlignment="1">
      <alignment horizontal="center" vertical="center"/>
    </xf>
    <xf numFmtId="4" fontId="0" fillId="0" borderId="13" xfId="0" applyNumberFormat="1" applyFont="1" applyBorder="1" applyAlignment="1">
      <alignment horizontal="center" vertical="center"/>
    </xf>
    <xf numFmtId="4" fontId="19" fillId="0" borderId="13" xfId="0" applyNumberFormat="1" applyFont="1" applyBorder="1" applyAlignment="1">
      <alignment horizontal="center" vertical="center"/>
    </xf>
    <xf numFmtId="0" fontId="19" fillId="0" borderId="14" xfId="0" applyFont="1" applyBorder="1" applyAlignment="1">
      <alignment horizontal="center" vertical="center"/>
    </xf>
    <xf numFmtId="0" fontId="37" fillId="0" borderId="22" xfId="0" applyFont="1" applyFill="1" applyBorder="1" applyAlignment="1">
      <alignment horizontal="right" vertical="center" wrapText="1"/>
    </xf>
    <xf numFmtId="0" fontId="0" fillId="0" borderId="7" xfId="0" applyFont="1" applyBorder="1" applyAlignment="1">
      <alignment horizontal="center" vertical="center"/>
    </xf>
    <xf numFmtId="4" fontId="0" fillId="0" borderId="7" xfId="0" applyNumberFormat="1" applyFont="1" applyBorder="1" applyAlignment="1">
      <alignment horizontal="center" vertical="center"/>
    </xf>
    <xf numFmtId="4" fontId="0" fillId="0" borderId="9" xfId="0" applyNumberFormat="1" applyFont="1" applyBorder="1" applyAlignment="1">
      <alignment horizontal="center" vertical="center"/>
    </xf>
    <xf numFmtId="4" fontId="0" fillId="0" borderId="14" xfId="0" applyNumberFormat="1" applyFont="1" applyBorder="1" applyAlignment="1">
      <alignment horizontal="center" vertical="center"/>
    </xf>
    <xf numFmtId="0" fontId="19" fillId="0" borderId="22" xfId="0" applyFont="1" applyBorder="1" applyAlignment="1">
      <alignment horizontal="center" vertical="center"/>
    </xf>
    <xf numFmtId="0" fontId="37" fillId="0" borderId="14" xfId="0" applyFont="1" applyFill="1" applyBorder="1" applyAlignment="1">
      <alignment horizontal="right" vertical="center" wrapText="1"/>
    </xf>
    <xf numFmtId="0" fontId="0" fillId="0" borderId="5" xfId="0" applyFont="1" applyBorder="1" applyAlignment="1">
      <alignment horizontal="center" vertical="center"/>
    </xf>
    <xf numFmtId="0" fontId="0" fillId="0" borderId="22" xfId="0" applyFont="1" applyBorder="1" applyAlignment="1">
      <alignment horizontal="center" vertical="center"/>
    </xf>
    <xf numFmtId="4" fontId="0" fillId="0" borderId="1" xfId="0" applyNumberFormat="1" applyFont="1" applyBorder="1" applyAlignment="1">
      <alignment horizontal="center" vertical="center"/>
    </xf>
    <xf numFmtId="4" fontId="0" fillId="0" borderId="2" xfId="0" applyNumberFormat="1" applyFont="1" applyBorder="1" applyAlignment="1">
      <alignment horizontal="center" vertical="center"/>
    </xf>
    <xf numFmtId="4" fontId="0" fillId="0" borderId="22" xfId="0" applyNumberFormat="1" applyFont="1" applyBorder="1" applyAlignment="1">
      <alignment horizontal="center" vertical="center"/>
    </xf>
    <xf numFmtId="0" fontId="0" fillId="0" borderId="14" xfId="0" applyFont="1" applyFill="1" applyBorder="1" applyAlignment="1">
      <alignment horizontal="justify" vertical="center" wrapText="1"/>
    </xf>
    <xf numFmtId="0" fontId="0" fillId="0" borderId="14" xfId="0" applyFont="1" applyBorder="1" applyAlignment="1">
      <alignment horizontal="center" vertical="center"/>
    </xf>
    <xf numFmtId="0" fontId="19" fillId="0" borderId="11" xfId="0" applyFont="1" applyBorder="1" applyAlignment="1">
      <alignment horizontal="center" vertical="center"/>
    </xf>
    <xf numFmtId="0" fontId="37" fillId="0" borderId="8" xfId="0" applyFont="1" applyFill="1" applyBorder="1" applyAlignment="1">
      <alignment horizontal="right" vertical="center" wrapText="1"/>
    </xf>
    <xf numFmtId="0" fontId="0" fillId="0" borderId="10" xfId="0" applyFont="1" applyBorder="1" applyAlignment="1">
      <alignment horizontal="center" vertical="center"/>
    </xf>
    <xf numFmtId="4" fontId="0" fillId="0" borderId="10" xfId="0" applyNumberFormat="1" applyFont="1" applyBorder="1" applyAlignment="1">
      <alignment horizontal="center" vertical="center"/>
    </xf>
    <xf numFmtId="4" fontId="0" fillId="0" borderId="12" xfId="0" applyNumberFormat="1" applyFont="1" applyBorder="1" applyAlignment="1">
      <alignment horizontal="center" vertical="center"/>
    </xf>
    <xf numFmtId="0" fontId="24" fillId="3" borderId="7" xfId="0" applyFont="1" applyFill="1" applyBorder="1" applyAlignment="1" applyProtection="1">
      <alignment horizontal="justify" vertical="center" wrapText="1"/>
      <protection hidden="1"/>
    </xf>
    <xf numFmtId="0" fontId="24" fillId="3" borderId="8" xfId="0" applyFont="1" applyFill="1" applyBorder="1" applyAlignment="1" applyProtection="1">
      <alignment horizontal="center" vertical="center"/>
      <protection hidden="1"/>
    </xf>
    <xf numFmtId="4" fontId="36" fillId="3" borderId="8" xfId="0" applyNumberFormat="1" applyFont="1" applyFill="1" applyBorder="1" applyAlignment="1">
      <alignment horizontal="center" vertical="center"/>
    </xf>
    <xf numFmtId="4" fontId="0" fillId="3" borderId="8" xfId="0" applyNumberFormat="1" applyFont="1" applyFill="1" applyBorder="1" applyAlignment="1">
      <alignment horizontal="center" vertical="center"/>
    </xf>
    <xf numFmtId="4" fontId="0" fillId="3" borderId="9" xfId="0" applyNumberFormat="1" applyFont="1" applyFill="1" applyBorder="1" applyAlignment="1">
      <alignment horizontal="center" vertical="center"/>
    </xf>
    <xf numFmtId="4" fontId="0" fillId="0" borderId="5" xfId="0" applyNumberFormat="1" applyFont="1" applyBorder="1" applyAlignment="1">
      <alignment horizontal="center" vertical="center"/>
    </xf>
    <xf numFmtId="4" fontId="19" fillId="0" borderId="6" xfId="0" applyNumberFormat="1" applyFont="1" applyBorder="1" applyAlignment="1">
      <alignment horizontal="center" vertical="center"/>
    </xf>
    <xf numFmtId="0" fontId="0" fillId="0" borderId="13" xfId="0" applyFont="1" applyBorder="1" applyAlignment="1">
      <alignment horizontal="center" vertical="center"/>
    </xf>
    <xf numFmtId="0" fontId="0" fillId="0" borderId="1" xfId="0" applyFont="1" applyFill="1" applyBorder="1" applyAlignment="1">
      <alignment horizontal="center" vertical="center"/>
    </xf>
    <xf numFmtId="4" fontId="0" fillId="0" borderId="0" xfId="0" applyNumberFormat="1" applyFont="1" applyBorder="1" applyAlignment="1">
      <alignment horizontal="center" vertical="center"/>
    </xf>
    <xf numFmtId="0" fontId="19" fillId="0" borderId="1" xfId="0" applyFont="1" applyBorder="1" applyAlignment="1">
      <alignment horizontal="center" vertical="center"/>
    </xf>
    <xf numFmtId="0" fontId="0" fillId="0" borderId="13" xfId="0" applyFont="1" applyFill="1" applyBorder="1" applyAlignment="1">
      <alignment horizontal="center" vertical="center"/>
    </xf>
    <xf numFmtId="4" fontId="0" fillId="0" borderId="1" xfId="0" applyNumberFormat="1" applyFont="1" applyFill="1" applyBorder="1" applyAlignment="1">
      <alignment horizontal="center" vertical="center"/>
    </xf>
    <xf numFmtId="4" fontId="0" fillId="0" borderId="2" xfId="0" applyNumberFormat="1" applyFont="1" applyFill="1" applyBorder="1" applyAlignment="1">
      <alignment horizontal="center" vertical="center"/>
    </xf>
    <xf numFmtId="4" fontId="0" fillId="0" borderId="0" xfId="0" applyNumberFormat="1" applyFont="1" applyFill="1" applyBorder="1" applyAlignment="1">
      <alignment horizontal="center" vertical="center"/>
    </xf>
    <xf numFmtId="4" fontId="0" fillId="0" borderId="22" xfId="0" applyNumberFormat="1" applyFont="1" applyFill="1" applyBorder="1" applyAlignment="1">
      <alignment horizontal="center" vertical="center"/>
    </xf>
    <xf numFmtId="0" fontId="0" fillId="0" borderId="14" xfId="0" applyFont="1" applyFill="1" applyBorder="1" applyAlignment="1">
      <alignment horizontal="center" vertical="center"/>
    </xf>
    <xf numFmtId="0" fontId="19" fillId="0" borderId="2" xfId="0" applyFont="1" applyFill="1" applyBorder="1" applyAlignment="1">
      <alignment horizontal="center" vertical="center"/>
    </xf>
    <xf numFmtId="0" fontId="37" fillId="0" borderId="2" xfId="0" applyFont="1" applyFill="1" applyBorder="1" applyAlignment="1">
      <alignment horizontal="right" vertical="center" wrapText="1"/>
    </xf>
    <xf numFmtId="0" fontId="19" fillId="0" borderId="22"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 xfId="0" applyFont="1" applyFill="1" applyBorder="1" applyAlignment="1">
      <alignment horizontal="center" vertical="center"/>
    </xf>
    <xf numFmtId="4" fontId="36" fillId="3" borderId="10" xfId="0" applyNumberFormat="1" applyFont="1" applyFill="1" applyBorder="1" applyAlignment="1">
      <alignment horizontal="center" vertical="center"/>
    </xf>
    <xf numFmtId="4" fontId="0" fillId="3" borderId="10" xfId="0" applyNumberFormat="1" applyFont="1" applyFill="1" applyBorder="1" applyAlignment="1">
      <alignment horizontal="center" vertical="center"/>
    </xf>
    <xf numFmtId="4" fontId="0" fillId="3" borderId="12" xfId="0" applyNumberFormat="1" applyFont="1" applyFill="1" applyBorder="1" applyAlignment="1">
      <alignment horizontal="center" vertical="center"/>
    </xf>
    <xf numFmtId="0" fontId="15" fillId="0" borderId="14" xfId="0" applyFont="1" applyFill="1" applyBorder="1" applyAlignment="1">
      <alignment horizontal="right" vertical="center" wrapText="1"/>
    </xf>
    <xf numFmtId="4" fontId="0" fillId="0" borderId="7" xfId="0" applyNumberFormat="1" applyFont="1" applyFill="1" applyBorder="1" applyAlignment="1">
      <alignment horizontal="center" vertical="center"/>
    </xf>
    <xf numFmtId="4" fontId="19" fillId="0" borderId="4" xfId="0" applyNumberFormat="1" applyFont="1" applyFill="1" applyBorder="1" applyAlignment="1">
      <alignment horizontal="center" vertical="center"/>
    </xf>
    <xf numFmtId="0" fontId="0" fillId="0" borderId="11" xfId="0" applyFont="1" applyFill="1" applyBorder="1" applyAlignment="1">
      <alignment horizontal="center" vertical="center"/>
    </xf>
    <xf numFmtId="0" fontId="0" fillId="0" borderId="10" xfId="0" applyFont="1" applyFill="1" applyBorder="1" applyAlignment="1">
      <alignment vertical="center" wrapText="1"/>
    </xf>
    <xf numFmtId="0" fontId="0" fillId="0" borderId="10" xfId="0" applyFont="1" applyFill="1" applyBorder="1" applyAlignment="1">
      <alignment horizontal="center" vertical="center"/>
    </xf>
    <xf numFmtId="4" fontId="36" fillId="0" borderId="10" xfId="0" applyNumberFormat="1" applyFont="1" applyFill="1" applyBorder="1" applyAlignment="1">
      <alignment horizontal="center" vertical="center"/>
    </xf>
    <xf numFmtId="4" fontId="0" fillId="0" borderId="10" xfId="0" applyNumberFormat="1" applyFont="1" applyFill="1" applyBorder="1" applyAlignment="1">
      <alignment horizontal="center" vertical="center"/>
    </xf>
    <xf numFmtId="4" fontId="0" fillId="0" borderId="12" xfId="0" applyNumberFormat="1" applyFont="1" applyFill="1"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23" fillId="0" borderId="22" xfId="0" applyFont="1" applyFill="1" applyBorder="1" applyAlignment="1" applyProtection="1">
      <alignment horizontal="center" vertical="center"/>
      <protection hidden="1"/>
    </xf>
    <xf numFmtId="0" fontId="0" fillId="0" borderId="0" xfId="0" applyFont="1" applyBorder="1" applyAlignment="1">
      <alignment horizontal="center" vertical="center"/>
    </xf>
    <xf numFmtId="4" fontId="19" fillId="0" borderId="1" xfId="0" applyNumberFormat="1" applyFont="1" applyBorder="1" applyAlignment="1">
      <alignment horizontal="center" vertical="center"/>
    </xf>
    <xf numFmtId="0" fontId="37" fillId="0" borderId="1" xfId="0" applyFont="1" applyFill="1" applyBorder="1" applyAlignment="1">
      <alignment horizontal="right" vertical="center" wrapText="1"/>
    </xf>
    <xf numFmtId="0" fontId="0" fillId="0" borderId="5" xfId="0" applyFont="1" applyFill="1" applyBorder="1" applyAlignment="1">
      <alignment horizontal="center" vertical="center"/>
    </xf>
    <xf numFmtId="4" fontId="0" fillId="0" borderId="4" xfId="0" applyNumberFormat="1" applyFont="1" applyBorder="1" applyAlignment="1">
      <alignment horizontal="center" vertical="center"/>
    </xf>
    <xf numFmtId="0" fontId="0" fillId="0" borderId="22" xfId="0" applyFont="1" applyFill="1" applyBorder="1" applyAlignment="1">
      <alignment horizontal="center" vertical="center"/>
    </xf>
    <xf numFmtId="0" fontId="36" fillId="0" borderId="22" xfId="0" applyFont="1" applyFill="1" applyBorder="1" applyAlignment="1">
      <alignment horizontal="right" vertical="center" wrapText="1"/>
    </xf>
    <xf numFmtId="0" fontId="36" fillId="0" borderId="14" xfId="0" applyFont="1" applyFill="1" applyBorder="1" applyAlignment="1">
      <alignment horizontal="right" vertical="center" wrapText="1"/>
    </xf>
    <xf numFmtId="0" fontId="23" fillId="0" borderId="1" xfId="0" applyFont="1" applyFill="1" applyBorder="1" applyAlignment="1" applyProtection="1">
      <alignment horizontal="center" vertical="center"/>
      <protection hidden="1"/>
    </xf>
    <xf numFmtId="0" fontId="0" fillId="0" borderId="22" xfId="0" applyFont="1" applyFill="1" applyBorder="1" applyAlignment="1">
      <alignment horizontal="justify" vertical="center" wrapText="1"/>
    </xf>
    <xf numFmtId="4" fontId="19" fillId="0" borderId="1" xfId="0" applyNumberFormat="1" applyFont="1" applyFill="1" applyBorder="1" applyAlignment="1">
      <alignment horizontal="center" vertical="center"/>
    </xf>
    <xf numFmtId="4" fontId="19" fillId="0" borderId="2" xfId="0" applyNumberFormat="1" applyFont="1" applyFill="1" applyBorder="1" applyAlignment="1">
      <alignment horizontal="center" vertical="center"/>
    </xf>
    <xf numFmtId="4" fontId="0" fillId="0" borderId="6" xfId="0" applyNumberFormat="1" applyFont="1" applyFill="1" applyBorder="1" applyAlignment="1">
      <alignment horizontal="center" vertical="center"/>
    </xf>
    <xf numFmtId="4" fontId="0" fillId="0" borderId="13" xfId="0" applyNumberFormat="1" applyFont="1" applyFill="1" applyBorder="1" applyAlignment="1">
      <alignment horizontal="center" vertical="center"/>
    </xf>
    <xf numFmtId="4" fontId="19" fillId="0" borderId="6" xfId="0" applyNumberFormat="1" applyFont="1" applyFill="1" applyBorder="1" applyAlignment="1">
      <alignment horizontal="center" vertical="center"/>
    </xf>
    <xf numFmtId="4" fontId="0" fillId="0" borderId="4" xfId="0" applyNumberFormat="1" applyFont="1" applyFill="1" applyBorder="1" applyAlignment="1">
      <alignment horizontal="center" vertical="center"/>
    </xf>
    <xf numFmtId="4" fontId="19" fillId="0" borderId="13" xfId="0" applyNumberFormat="1" applyFont="1" applyFill="1" applyBorder="1" applyAlignment="1">
      <alignment horizontal="center" vertical="center"/>
    </xf>
    <xf numFmtId="4" fontId="0" fillId="0" borderId="9" xfId="0" applyNumberFormat="1" applyFont="1" applyFill="1" applyBorder="1" applyAlignment="1">
      <alignment horizontal="center" vertical="center"/>
    </xf>
    <xf numFmtId="4" fontId="0" fillId="0" borderId="14" xfId="0" applyNumberFormat="1" applyFont="1" applyFill="1" applyBorder="1" applyAlignment="1">
      <alignment horizontal="center" vertical="center"/>
    </xf>
    <xf numFmtId="0" fontId="37" fillId="0" borderId="0" xfId="0" applyFont="1" applyFill="1" applyBorder="1" applyAlignment="1">
      <alignment horizontal="right" vertical="center" wrapText="1"/>
    </xf>
    <xf numFmtId="0" fontId="23" fillId="0" borderId="13" xfId="0" applyFont="1" applyBorder="1" applyAlignment="1" applyProtection="1">
      <alignment horizontal="center" vertical="center"/>
      <protection hidden="1"/>
    </xf>
    <xf numFmtId="0" fontId="0" fillId="0" borderId="13" xfId="0" applyFont="1" applyBorder="1" applyAlignment="1">
      <alignment horizontal="justify" vertical="center" wrapText="1"/>
    </xf>
    <xf numFmtId="0" fontId="36" fillId="0" borderId="22" xfId="0" applyFont="1" applyBorder="1" applyAlignment="1">
      <alignment horizontal="right" vertical="center" wrapText="1"/>
    </xf>
    <xf numFmtId="4" fontId="36" fillId="0" borderId="0" xfId="0" applyNumberFormat="1" applyFont="1" applyFill="1" applyAlignment="1">
      <alignment horizontal="center" vertical="center"/>
    </xf>
    <xf numFmtId="4" fontId="0" fillId="0" borderId="0" xfId="0" applyNumberFormat="1" applyFont="1" applyFill="1" applyAlignment="1">
      <alignment horizontal="center" vertical="center"/>
    </xf>
    <xf numFmtId="0" fontId="23" fillId="0" borderId="0" xfId="11" applyFont="1" applyAlignment="1" applyProtection="1">
      <alignment vertical="center"/>
      <protection hidden="1"/>
    </xf>
    <xf numFmtId="0" fontId="24" fillId="0" borderId="53" xfId="0" applyFont="1" applyBorder="1" applyAlignment="1" applyProtection="1">
      <alignment vertical="center"/>
      <protection hidden="1"/>
    </xf>
    <xf numFmtId="0" fontId="23" fillId="0" borderId="11" xfId="0" applyFont="1" applyFill="1" applyBorder="1" applyAlignment="1" applyProtection="1">
      <alignment horizontal="left" vertical="center" indent="1"/>
      <protection hidden="1"/>
    </xf>
    <xf numFmtId="0" fontId="23" fillId="0" borderId="0" xfId="11" applyFont="1" applyAlignment="1" applyProtection="1">
      <alignment horizontal="center" vertical="center"/>
      <protection hidden="1"/>
    </xf>
    <xf numFmtId="0" fontId="23" fillId="0" borderId="0" xfId="11" applyFont="1" applyAlignment="1" applyProtection="1">
      <alignment horizontal="left" vertical="center"/>
      <protection hidden="1"/>
    </xf>
    <xf numFmtId="4" fontId="23" fillId="0" borderId="0" xfId="11" applyNumberFormat="1" applyFont="1" applyAlignment="1" applyProtection="1">
      <alignment horizontal="center" vertical="center"/>
      <protection hidden="1"/>
    </xf>
    <xf numFmtId="10" fontId="23" fillId="0" borderId="0" xfId="11" applyNumberFormat="1" applyFont="1" applyAlignment="1" applyProtection="1">
      <alignment horizontal="center" vertical="center"/>
      <protection hidden="1"/>
    </xf>
    <xf numFmtId="10" fontId="24" fillId="3" borderId="13" xfId="11" applyNumberFormat="1" applyFont="1" applyFill="1" applyBorder="1" applyAlignment="1" applyProtection="1">
      <alignment horizontal="center"/>
      <protection hidden="1"/>
    </xf>
    <xf numFmtId="0" fontId="24" fillId="3" borderId="3" xfId="11" applyFont="1" applyFill="1" applyBorder="1" applyAlignment="1" applyProtection="1">
      <alignment horizontal="center" vertical="center"/>
      <protection hidden="1"/>
    </xf>
    <xf numFmtId="0" fontId="24" fillId="3" borderId="3" xfId="11" applyFont="1" applyFill="1" applyBorder="1" applyAlignment="1" applyProtection="1">
      <alignment horizontal="left" vertical="center"/>
      <protection hidden="1"/>
    </xf>
    <xf numFmtId="4" fontId="24" fillId="3" borderId="3" xfId="11" applyNumberFormat="1" applyFont="1" applyFill="1" applyBorder="1" applyAlignment="1" applyProtection="1">
      <alignment horizontal="center" vertical="center"/>
      <protection hidden="1"/>
    </xf>
    <xf numFmtId="10" fontId="24" fillId="3" borderId="3" xfId="11" applyNumberFormat="1" applyFont="1" applyFill="1" applyBorder="1" applyAlignment="1" applyProtection="1">
      <alignment horizontal="center" vertical="center"/>
      <protection hidden="1"/>
    </xf>
    <xf numFmtId="10" fontId="23" fillId="3" borderId="14" xfId="11" applyNumberFormat="1" applyFont="1" applyFill="1" applyBorder="1" applyAlignment="1" applyProtection="1">
      <alignment horizontal="center" vertical="center"/>
      <protection hidden="1"/>
    </xf>
    <xf numFmtId="4" fontId="23" fillId="0" borderId="3" xfId="11" applyNumberFormat="1" applyFont="1" applyBorder="1" applyAlignment="1" applyProtection="1">
      <alignment horizontal="center" vertical="center"/>
      <protection hidden="1"/>
    </xf>
    <xf numFmtId="10" fontId="18" fillId="0" borderId="3" xfId="14" applyNumberFormat="1" applyFont="1" applyBorder="1" applyAlignment="1" applyProtection="1">
      <alignment horizontal="center" vertical="center"/>
      <protection hidden="1"/>
    </xf>
    <xf numFmtId="0" fontId="23" fillId="0" borderId="0" xfId="11" applyFont="1" applyFill="1" applyAlignment="1" applyProtection="1">
      <alignment vertical="center"/>
      <protection hidden="1"/>
    </xf>
    <xf numFmtId="10" fontId="23" fillId="0" borderId="0" xfId="11" applyNumberFormat="1" applyFont="1" applyBorder="1" applyAlignment="1" applyProtection="1">
      <alignment horizontal="center" vertical="center"/>
      <protection hidden="1"/>
    </xf>
    <xf numFmtId="0" fontId="23" fillId="0" borderId="0" xfId="11" applyFont="1" applyBorder="1" applyAlignment="1" applyProtection="1">
      <alignment horizontal="center" vertical="center"/>
      <protection hidden="1"/>
    </xf>
    <xf numFmtId="0" fontId="23" fillId="0" borderId="0" xfId="11" applyFont="1" applyBorder="1" applyAlignment="1" applyProtection="1">
      <alignment horizontal="left" vertical="center"/>
      <protection hidden="1"/>
    </xf>
    <xf numFmtId="4" fontId="23" fillId="0" borderId="0" xfId="11" applyNumberFormat="1" applyFont="1" applyBorder="1" applyAlignment="1" applyProtection="1">
      <alignment horizontal="center" vertical="center"/>
      <protection hidden="1"/>
    </xf>
    <xf numFmtId="10" fontId="18" fillId="0" borderId="0" xfId="14" applyNumberFormat="1" applyFont="1" applyBorder="1" applyAlignment="1" applyProtection="1">
      <alignment horizontal="center" vertical="center"/>
      <protection hidden="1"/>
    </xf>
    <xf numFmtId="165" fontId="24" fillId="0" borderId="3" xfId="4" applyFont="1" applyBorder="1" applyAlignment="1" applyProtection="1">
      <alignment horizontal="center" vertical="center"/>
      <protection hidden="1"/>
    </xf>
    <xf numFmtId="10" fontId="24" fillId="0" borderId="3" xfId="11" applyNumberFormat="1" applyFont="1" applyBorder="1" applyAlignment="1" applyProtection="1">
      <alignment horizontal="center" vertical="center"/>
      <protection hidden="1"/>
    </xf>
    <xf numFmtId="10" fontId="23" fillId="0" borderId="0" xfId="11" applyNumberFormat="1" applyFont="1" applyAlignment="1" applyProtection="1">
      <alignment vertical="center"/>
      <protection hidden="1"/>
    </xf>
    <xf numFmtId="0" fontId="23" fillId="0" borderId="3" xfId="11" applyNumberFormat="1" applyFont="1" applyBorder="1" applyAlignment="1" applyProtection="1">
      <alignment horizontal="center" vertical="center"/>
      <protection hidden="1"/>
    </xf>
    <xf numFmtId="0" fontId="23" fillId="0" borderId="3" xfId="11" applyNumberFormat="1" applyFont="1" applyBorder="1" applyAlignment="1" applyProtection="1">
      <alignment horizontal="left" vertical="center"/>
      <protection hidden="1"/>
    </xf>
    <xf numFmtId="0" fontId="24" fillId="0" borderId="3" xfId="11" applyFont="1" applyBorder="1" applyAlignment="1" applyProtection="1">
      <alignment horizontal="center" vertical="center" wrapText="1"/>
      <protection locked="0"/>
    </xf>
    <xf numFmtId="0" fontId="23" fillId="3" borderId="11" xfId="22" applyFont="1" applyFill="1" applyBorder="1" applyAlignment="1">
      <alignment vertical="center" wrapText="1"/>
    </xf>
    <xf numFmtId="0" fontId="23" fillId="3" borderId="10" xfId="22" applyFont="1" applyFill="1" applyBorder="1" applyAlignment="1">
      <alignment vertical="center" wrapText="1"/>
    </xf>
    <xf numFmtId="0" fontId="23" fillId="3" borderId="12" xfId="22" applyFont="1" applyFill="1" applyBorder="1" applyAlignment="1">
      <alignment vertical="center" wrapText="1"/>
    </xf>
    <xf numFmtId="0" fontId="24" fillId="0" borderId="13" xfId="22" applyFont="1" applyBorder="1" applyAlignment="1">
      <alignment vertical="center"/>
    </xf>
    <xf numFmtId="0" fontId="23" fillId="0" borderId="4" xfId="22" applyFont="1" applyBorder="1" applyAlignment="1">
      <alignment vertical="center" wrapText="1"/>
    </xf>
    <xf numFmtId="0" fontId="23" fillId="0" borderId="5" xfId="22" applyFont="1" applyBorder="1" applyAlignment="1">
      <alignment vertical="center" wrapText="1"/>
    </xf>
    <xf numFmtId="0" fontId="23" fillId="0" borderId="6" xfId="22" applyFont="1" applyBorder="1" applyAlignment="1">
      <alignment vertical="center" wrapText="1"/>
    </xf>
    <xf numFmtId="0" fontId="24" fillId="0" borderId="3" xfId="22" applyFont="1" applyBorder="1" applyAlignment="1">
      <alignment vertical="center"/>
    </xf>
    <xf numFmtId="0" fontId="23" fillId="0" borderId="2" xfId="22" applyFont="1" applyBorder="1" applyAlignment="1">
      <alignment vertical="center"/>
    </xf>
    <xf numFmtId="0" fontId="23" fillId="0" borderId="1" xfId="22" applyFont="1" applyBorder="1" applyAlignment="1">
      <alignment vertical="center"/>
    </xf>
    <xf numFmtId="0" fontId="23" fillId="0" borderId="0" xfId="22" applyFont="1" applyAlignment="1">
      <alignment vertical="center"/>
    </xf>
    <xf numFmtId="0" fontId="24" fillId="0" borderId="14" xfId="22" applyFont="1" applyBorder="1" applyAlignment="1">
      <alignment vertical="center"/>
    </xf>
    <xf numFmtId="0" fontId="23" fillId="0" borderId="9" xfId="22" applyFont="1" applyBorder="1" applyAlignment="1">
      <alignment vertical="center"/>
    </xf>
    <xf numFmtId="0" fontId="23" fillId="0" borderId="7" xfId="22" applyFont="1" applyBorder="1" applyAlignment="1">
      <alignment vertical="center"/>
    </xf>
    <xf numFmtId="0" fontId="23" fillId="0" borderId="8" xfId="22" applyFont="1" applyBorder="1" applyAlignment="1">
      <alignment vertical="center"/>
    </xf>
    <xf numFmtId="0" fontId="24" fillId="0" borderId="3" xfId="22" applyFont="1" applyBorder="1" applyAlignment="1">
      <alignment horizontal="center" vertical="center"/>
    </xf>
    <xf numFmtId="0" fontId="23" fillId="0" borderId="3" xfId="22" applyFont="1" applyBorder="1" applyAlignment="1">
      <alignment horizontal="center" vertical="center"/>
    </xf>
    <xf numFmtId="0" fontId="16" fillId="0" borderId="0" xfId="22" applyProtection="1">
      <protection locked="0"/>
    </xf>
    <xf numFmtId="0" fontId="24" fillId="4" borderId="11" xfId="22" applyFont="1" applyFill="1" applyBorder="1" applyAlignment="1" applyProtection="1">
      <alignment horizontal="center" vertical="center"/>
      <protection hidden="1"/>
    </xf>
    <xf numFmtId="0" fontId="23" fillId="0" borderId="11" xfId="11" applyFont="1" applyBorder="1" applyAlignment="1" applyProtection="1">
      <alignment horizontal="center" vertical="center"/>
      <protection locked="0"/>
    </xf>
    <xf numFmtId="0" fontId="24" fillId="7" borderId="11" xfId="22" applyFont="1" applyFill="1" applyBorder="1" applyAlignment="1" applyProtection="1">
      <alignment horizontal="center" vertical="center"/>
      <protection hidden="1"/>
    </xf>
    <xf numFmtId="0" fontId="23" fillId="0" borderId="3" xfId="11" applyFont="1" applyBorder="1" applyAlignment="1" applyProtection="1">
      <alignment horizontal="center" vertical="center" wrapText="1"/>
      <protection locked="0"/>
    </xf>
    <xf numFmtId="164" fontId="12" fillId="3" borderId="28" xfId="7" applyNumberFormat="1" applyFont="1" applyFill="1" applyBorder="1" applyAlignment="1">
      <alignment horizontal="center" vertical="center"/>
    </xf>
    <xf numFmtId="0" fontId="40" fillId="0" borderId="0" xfId="0" applyFont="1" applyAlignment="1" applyProtection="1">
      <alignment vertical="center"/>
      <protection hidden="1"/>
    </xf>
    <xf numFmtId="0" fontId="40" fillId="0" borderId="0" xfId="0" applyFont="1" applyAlignment="1" applyProtection="1">
      <alignment vertical="center" wrapText="1"/>
      <protection hidden="1"/>
    </xf>
    <xf numFmtId="0" fontId="41" fillId="0" borderId="0" xfId="0" applyFont="1" applyProtection="1">
      <protection hidden="1"/>
    </xf>
    <xf numFmtId="4" fontId="42" fillId="0" borderId="3" xfId="11" applyNumberFormat="1" applyFont="1" applyBorder="1" applyAlignment="1">
      <alignment horizontal="center" vertical="center"/>
    </xf>
    <xf numFmtId="173" fontId="40" fillId="0" borderId="0" xfId="0" applyNumberFormat="1" applyFont="1" applyAlignment="1">
      <alignment horizontal="center"/>
    </xf>
    <xf numFmtId="173" fontId="43" fillId="0" borderId="0" xfId="11" applyNumberFormat="1" applyFont="1" applyAlignment="1">
      <alignment horizontal="center" vertical="center"/>
    </xf>
    <xf numFmtId="172" fontId="42" fillId="7" borderId="3" xfId="7" applyFont="1" applyFill="1" applyBorder="1" applyAlignment="1">
      <alignment horizontal="center" vertical="center"/>
    </xf>
    <xf numFmtId="172" fontId="7" fillId="10" borderId="3" xfId="7" applyFont="1" applyFill="1" applyBorder="1" applyAlignment="1">
      <alignment horizontal="center" vertical="center"/>
    </xf>
    <xf numFmtId="0" fontId="13" fillId="10" borderId="4" xfId="11" applyFont="1" applyFill="1" applyBorder="1" applyAlignment="1">
      <alignment vertical="center"/>
    </xf>
    <xf numFmtId="0" fontId="13" fillId="10" borderId="6" xfId="11" applyFont="1" applyFill="1" applyBorder="1" applyAlignment="1">
      <alignment horizontal="center" vertical="center"/>
    </xf>
    <xf numFmtId="4" fontId="11" fillId="10" borderId="13" xfId="11" applyNumberFormat="1" applyFont="1" applyFill="1" applyBorder="1" applyAlignment="1">
      <alignment horizontal="center" vertical="center"/>
    </xf>
    <xf numFmtId="172" fontId="5" fillId="10" borderId="9" xfId="11" applyNumberFormat="1" applyFont="1" applyFill="1" applyBorder="1" applyAlignment="1">
      <alignment vertical="center"/>
    </xf>
    <xf numFmtId="4" fontId="2" fillId="10" borderId="14" xfId="11" applyNumberFormat="1" applyFill="1" applyBorder="1" applyAlignment="1">
      <alignment horizontal="center" vertical="center"/>
    </xf>
    <xf numFmtId="4" fontId="45" fillId="0" borderId="3" xfId="11" applyNumberFormat="1" applyFont="1" applyBorder="1" applyAlignment="1">
      <alignment horizontal="center" vertical="center"/>
    </xf>
    <xf numFmtId="4" fontId="45" fillId="10" borderId="3" xfId="11" applyNumberFormat="1" applyFont="1" applyFill="1" applyBorder="1" applyAlignment="1">
      <alignment horizontal="center" vertical="center"/>
    </xf>
    <xf numFmtId="172" fontId="45" fillId="7" borderId="3" xfId="7" applyFont="1" applyFill="1" applyBorder="1" applyAlignment="1">
      <alignment horizontal="center" vertical="center"/>
    </xf>
    <xf numFmtId="172" fontId="45" fillId="10" borderId="3" xfId="7" applyFont="1" applyFill="1" applyBorder="1" applyAlignment="1">
      <alignment horizontal="center" vertical="center"/>
    </xf>
    <xf numFmtId="0" fontId="46" fillId="0" borderId="3" xfId="0" applyFont="1" applyBorder="1" applyAlignment="1" applyProtection="1">
      <alignment horizontal="left" vertical="center"/>
      <protection hidden="1"/>
    </xf>
    <xf numFmtId="0" fontId="46" fillId="0" borderId="3" xfId="0" applyFont="1" applyBorder="1" applyAlignment="1" applyProtection="1">
      <alignment vertical="center"/>
      <protection hidden="1"/>
    </xf>
    <xf numFmtId="0" fontId="46" fillId="0" borderId="13" xfId="0" applyFont="1" applyBorder="1" applyAlignment="1" applyProtection="1">
      <alignment horizontal="center" vertical="center" wrapText="1"/>
      <protection hidden="1"/>
    </xf>
    <xf numFmtId="0" fontId="46" fillId="0" borderId="14" xfId="0" applyFont="1" applyBorder="1" applyAlignment="1" applyProtection="1">
      <alignment horizontal="center" vertical="center" wrapText="1"/>
      <protection hidden="1"/>
    </xf>
    <xf numFmtId="0" fontId="46" fillId="8" borderId="11" xfId="0" applyFont="1" applyFill="1" applyBorder="1" applyAlignment="1" applyProtection="1">
      <alignment horizontal="center" vertical="center"/>
      <protection hidden="1"/>
    </xf>
    <xf numFmtId="0" fontId="40" fillId="0" borderId="3" xfId="0" applyFont="1" applyFill="1" applyBorder="1" applyAlignment="1" applyProtection="1">
      <alignment horizontal="center" vertical="center"/>
      <protection hidden="1"/>
    </xf>
    <xf numFmtId="0" fontId="40" fillId="0" borderId="10" xfId="0" applyFont="1" applyFill="1" applyBorder="1" applyAlignment="1" applyProtection="1">
      <alignment horizontal="center" vertical="center"/>
      <protection hidden="1"/>
    </xf>
    <xf numFmtId="0" fontId="46" fillId="0" borderId="10" xfId="18" applyNumberFormat="1" applyFont="1" applyFill="1" applyBorder="1" applyAlignment="1" applyProtection="1">
      <alignment horizontal="left" vertical="center" wrapText="1"/>
      <protection hidden="1"/>
    </xf>
    <xf numFmtId="0" fontId="40" fillId="0" borderId="0" xfId="0" applyFont="1" applyBorder="1" applyAlignment="1" applyProtection="1">
      <alignment vertical="center" wrapText="1"/>
      <protection hidden="1"/>
    </xf>
    <xf numFmtId="4" fontId="40" fillId="0" borderId="10" xfId="0" applyNumberFormat="1" applyFont="1" applyFill="1" applyBorder="1" applyAlignment="1" applyProtection="1">
      <alignment horizontal="center" vertical="center" wrapText="1"/>
      <protection hidden="1"/>
    </xf>
    <xf numFmtId="4" fontId="46" fillId="0" borderId="5" xfId="0" applyNumberFormat="1" applyFont="1" applyFill="1" applyBorder="1" applyAlignment="1" applyProtection="1">
      <alignment horizontal="center" vertical="center" wrapText="1"/>
      <protection hidden="1"/>
    </xf>
    <xf numFmtId="4" fontId="40" fillId="0" borderId="0" xfId="0" applyNumberFormat="1" applyFont="1" applyFill="1" applyBorder="1" applyAlignment="1" applyProtection="1">
      <alignment horizontal="center" vertical="center"/>
      <protection hidden="1"/>
    </xf>
    <xf numFmtId="4" fontId="40" fillId="0" borderId="8" xfId="0" applyNumberFormat="1" applyFont="1" applyFill="1" applyBorder="1" applyAlignment="1" applyProtection="1">
      <alignment horizontal="center" vertical="center"/>
      <protection hidden="1"/>
    </xf>
    <xf numFmtId="4" fontId="46" fillId="0" borderId="11" xfId="0" applyNumberFormat="1" applyFont="1" applyBorder="1" applyAlignment="1" applyProtection="1">
      <alignment horizontal="center" vertical="center"/>
      <protection hidden="1"/>
    </xf>
    <xf numFmtId="4" fontId="40" fillId="0" borderId="11" xfId="0" applyNumberFormat="1" applyFont="1" applyBorder="1" applyAlignment="1" applyProtection="1">
      <alignment horizontal="center" vertical="center"/>
      <protection hidden="1"/>
    </xf>
    <xf numFmtId="4" fontId="46" fillId="0" borderId="11" xfId="18" applyNumberFormat="1" applyFont="1" applyBorder="1" applyAlignment="1" applyProtection="1">
      <alignment horizontal="center" vertical="center" wrapText="1"/>
      <protection hidden="1"/>
    </xf>
    <xf numFmtId="4" fontId="46" fillId="0" borderId="3" xfId="18" applyNumberFormat="1" applyFont="1" applyBorder="1" applyAlignment="1" applyProtection="1">
      <alignment horizontal="center" vertical="center" wrapText="1"/>
      <protection hidden="1"/>
    </xf>
    <xf numFmtId="4" fontId="40" fillId="0" borderId="0" xfId="18" applyNumberFormat="1" applyFont="1" applyBorder="1" applyAlignment="1" applyProtection="1">
      <alignment horizontal="center" vertical="center" wrapText="1"/>
      <protection hidden="1"/>
    </xf>
    <xf numFmtId="4" fontId="40" fillId="0" borderId="0" xfId="0" applyNumberFormat="1" applyFont="1" applyFill="1" applyBorder="1" applyAlignment="1" applyProtection="1">
      <alignment horizontal="center" vertical="center" wrapText="1"/>
      <protection hidden="1"/>
    </xf>
    <xf numFmtId="4" fontId="43" fillId="0" borderId="0" xfId="0" applyNumberFormat="1" applyFont="1" applyFill="1" applyBorder="1" applyAlignment="1" applyProtection="1">
      <alignment horizontal="center" vertical="center" wrapText="1"/>
      <protection hidden="1"/>
    </xf>
    <xf numFmtId="4" fontId="46" fillId="8" borderId="10" xfId="0" applyNumberFormat="1" applyFont="1" applyFill="1" applyBorder="1" applyAlignment="1" applyProtection="1">
      <alignment horizontal="center" vertical="center" wrapText="1"/>
      <protection hidden="1"/>
    </xf>
    <xf numFmtId="4" fontId="41" fillId="0" borderId="0" xfId="0" applyNumberFormat="1" applyFont="1" applyAlignment="1" applyProtection="1">
      <alignment horizontal="center" vertical="center"/>
      <protection hidden="1"/>
    </xf>
    <xf numFmtId="4" fontId="47" fillId="0" borderId="5" xfId="0" applyNumberFormat="1" applyFont="1" applyFill="1" applyBorder="1" applyAlignment="1" applyProtection="1">
      <alignment horizontal="center" vertical="center" wrapText="1"/>
      <protection hidden="1"/>
    </xf>
    <xf numFmtId="4" fontId="44" fillId="0" borderId="0" xfId="0" applyNumberFormat="1" applyFont="1" applyFill="1" applyBorder="1" applyAlignment="1" applyProtection="1">
      <alignment horizontal="center" vertical="center" wrapText="1"/>
      <protection hidden="1"/>
    </xf>
    <xf numFmtId="4" fontId="48" fillId="0" borderId="0" xfId="0" applyNumberFormat="1" applyFont="1" applyFill="1" applyBorder="1" applyAlignment="1" applyProtection="1">
      <alignment horizontal="center" vertical="center" wrapText="1"/>
      <protection hidden="1"/>
    </xf>
    <xf numFmtId="4" fontId="44" fillId="0" borderId="0" xfId="0" applyNumberFormat="1" applyFont="1" applyFill="1" applyBorder="1" applyAlignment="1" applyProtection="1">
      <alignment horizontal="center" vertical="center"/>
      <protection hidden="1"/>
    </xf>
    <xf numFmtId="4" fontId="44" fillId="0" borderId="8" xfId="0" applyNumberFormat="1" applyFont="1" applyFill="1" applyBorder="1" applyAlignment="1" applyProtection="1">
      <alignment horizontal="center" vertical="center"/>
      <protection hidden="1"/>
    </xf>
    <xf numFmtId="4" fontId="47" fillId="0" borderId="11" xfId="0" applyNumberFormat="1" applyFont="1" applyBorder="1" applyAlignment="1" applyProtection="1">
      <alignment horizontal="center" vertical="center"/>
      <protection hidden="1"/>
    </xf>
    <xf numFmtId="4" fontId="44" fillId="0" borderId="11" xfId="0" applyNumberFormat="1" applyFont="1" applyBorder="1" applyAlignment="1" applyProtection="1">
      <alignment horizontal="center" vertical="center"/>
      <protection hidden="1"/>
    </xf>
    <xf numFmtId="4" fontId="47" fillId="0" borderId="11" xfId="18" applyNumberFormat="1" applyFont="1" applyBorder="1" applyAlignment="1" applyProtection="1">
      <alignment horizontal="center" vertical="center" wrapText="1"/>
      <protection hidden="1"/>
    </xf>
    <xf numFmtId="4" fontId="47" fillId="0" borderId="3" xfId="18" applyNumberFormat="1" applyFont="1" applyBorder="1" applyAlignment="1" applyProtection="1">
      <alignment horizontal="center" vertical="center" wrapText="1"/>
      <protection hidden="1"/>
    </xf>
    <xf numFmtId="4" fontId="47" fillId="8" borderId="10" xfId="0" applyNumberFormat="1" applyFont="1" applyFill="1" applyBorder="1" applyAlignment="1" applyProtection="1">
      <alignment horizontal="center" vertical="center" wrapText="1"/>
      <protection hidden="1"/>
    </xf>
    <xf numFmtId="4" fontId="44" fillId="0" borderId="3" xfId="0" applyNumberFormat="1" applyFont="1" applyFill="1" applyBorder="1" applyAlignment="1" applyProtection="1">
      <alignment horizontal="center" vertical="center" wrapText="1"/>
      <protection hidden="1"/>
    </xf>
    <xf numFmtId="4" fontId="44" fillId="0" borderId="10" xfId="0" applyNumberFormat="1" applyFont="1" applyFill="1" applyBorder="1" applyAlignment="1" applyProtection="1">
      <alignment horizontal="center" vertical="center" wrapText="1"/>
      <protection hidden="1"/>
    </xf>
    <xf numFmtId="4" fontId="44" fillId="0" borderId="0" xfId="18" applyNumberFormat="1" applyFont="1" applyBorder="1" applyAlignment="1" applyProtection="1">
      <alignment horizontal="center" vertical="center" wrapText="1"/>
      <protection hidden="1"/>
    </xf>
    <xf numFmtId="4" fontId="49" fillId="0" borderId="0" xfId="0" applyNumberFormat="1" applyFont="1" applyAlignment="1" applyProtection="1">
      <alignment horizontal="center" vertical="center"/>
      <protection hidden="1"/>
    </xf>
    <xf numFmtId="0" fontId="24" fillId="0" borderId="3" xfId="0" applyFont="1" applyBorder="1" applyAlignment="1" applyProtection="1">
      <alignment horizontal="left" vertical="center"/>
      <protection hidden="1"/>
    </xf>
    <xf numFmtId="4" fontId="44" fillId="11" borderId="3" xfId="0" applyNumberFormat="1" applyFont="1" applyFill="1" applyBorder="1" applyAlignment="1" applyProtection="1">
      <alignment horizontal="center" vertical="center" wrapText="1"/>
      <protection hidden="1"/>
    </xf>
    <xf numFmtId="173" fontId="24" fillId="12" borderId="11" xfId="18" applyNumberFormat="1" applyFont="1" applyFill="1" applyBorder="1" applyAlignment="1" applyProtection="1">
      <alignment vertical="center" wrapText="1"/>
      <protection hidden="1"/>
    </xf>
    <xf numFmtId="0" fontId="24" fillId="0" borderId="13" xfId="0" applyFont="1" applyBorder="1" applyAlignment="1" applyProtection="1">
      <alignment horizontal="center" vertical="center" wrapText="1"/>
      <protection hidden="1"/>
    </xf>
    <xf numFmtId="0" fontId="24" fillId="0" borderId="14" xfId="0" applyFont="1" applyBorder="1" applyAlignment="1" applyProtection="1">
      <alignment horizontal="center" vertical="center" wrapText="1"/>
      <protection hidden="1"/>
    </xf>
    <xf numFmtId="0" fontId="7" fillId="11" borderId="3" xfId="11" applyFont="1" applyFill="1" applyBorder="1" applyAlignment="1">
      <alignment horizontal="center" vertical="center"/>
    </xf>
    <xf numFmtId="0" fontId="7" fillId="11" borderId="3" xfId="11" applyFont="1" applyFill="1" applyBorder="1" applyAlignment="1">
      <alignment horizontal="left" vertical="center" wrapText="1"/>
    </xf>
    <xf numFmtId="0" fontId="7" fillId="11" borderId="3" xfId="11" applyFont="1" applyFill="1" applyBorder="1" applyAlignment="1">
      <alignment horizontal="center" vertical="center" wrapText="1"/>
    </xf>
    <xf numFmtId="168" fontId="7" fillId="11" borderId="3" xfId="11" applyNumberFormat="1" applyFont="1" applyFill="1" applyBorder="1" applyAlignment="1">
      <alignment horizontal="center" vertical="center"/>
    </xf>
    <xf numFmtId="4" fontId="7" fillId="11" borderId="3" xfId="11" applyNumberFormat="1" applyFont="1" applyFill="1" applyBorder="1" applyAlignment="1">
      <alignment horizontal="center" vertical="center"/>
    </xf>
    <xf numFmtId="0" fontId="40" fillId="11" borderId="11" xfId="0" applyFont="1" applyFill="1" applyBorder="1" applyAlignment="1" applyProtection="1">
      <alignment horizontal="center" vertical="center"/>
      <protection hidden="1"/>
    </xf>
    <xf numFmtId="0" fontId="23" fillId="11" borderId="11" xfId="0" applyFont="1" applyFill="1" applyBorder="1" applyAlignment="1" applyProtection="1">
      <alignment horizontal="center" vertical="center"/>
      <protection hidden="1"/>
    </xf>
    <xf numFmtId="0" fontId="23" fillId="11" borderId="3" xfId="0" applyFont="1" applyFill="1" applyBorder="1" applyAlignment="1" applyProtection="1">
      <alignment horizontal="justify" vertical="center" wrapText="1"/>
      <protection hidden="1"/>
    </xf>
    <xf numFmtId="49" fontId="23" fillId="11" borderId="3" xfId="0" applyNumberFormat="1" applyFont="1" applyFill="1" applyBorder="1" applyAlignment="1" applyProtection="1">
      <alignment horizontal="center" vertical="center" wrapText="1"/>
      <protection hidden="1"/>
    </xf>
    <xf numFmtId="4" fontId="23" fillId="11" borderId="3" xfId="0" applyNumberFormat="1" applyFont="1" applyFill="1" applyBorder="1" applyAlignment="1" applyProtection="1">
      <alignment horizontal="center" vertical="center" wrapText="1"/>
      <protection hidden="1"/>
    </xf>
    <xf numFmtId="4" fontId="47" fillId="10" borderId="3" xfId="18" applyNumberFormat="1" applyFont="1" applyFill="1" applyBorder="1" applyAlignment="1" applyProtection="1">
      <alignment horizontal="center" vertical="center" wrapText="1"/>
      <protection hidden="1"/>
    </xf>
    <xf numFmtId="4" fontId="24" fillId="10" borderId="3" xfId="18" applyNumberFormat="1" applyFont="1" applyFill="1" applyBorder="1" applyAlignment="1" applyProtection="1">
      <alignment horizontal="center" vertical="center" wrapText="1"/>
      <protection hidden="1"/>
    </xf>
    <xf numFmtId="10" fontId="24" fillId="10" borderId="3" xfId="18" applyNumberFormat="1" applyFont="1" applyFill="1" applyBorder="1" applyAlignment="1" applyProtection="1">
      <alignment horizontal="center" vertical="center" wrapText="1"/>
      <protection hidden="1"/>
    </xf>
    <xf numFmtId="0" fontId="24" fillId="12" borderId="11" xfId="18" applyNumberFormat="1" applyFont="1" applyFill="1" applyBorder="1" applyAlignment="1" applyProtection="1">
      <alignment vertical="center" wrapText="1"/>
      <protection hidden="1"/>
    </xf>
    <xf numFmtId="0" fontId="23" fillId="11" borderId="3" xfId="0" applyFont="1" applyFill="1" applyBorder="1" applyAlignment="1" applyProtection="1">
      <alignment horizontal="center" vertical="center"/>
      <protection hidden="1"/>
    </xf>
    <xf numFmtId="0" fontId="23" fillId="3" borderId="55" xfId="0" applyFont="1" applyFill="1" applyBorder="1" applyAlignment="1" applyProtection="1">
      <alignment horizontal="center" vertical="center" wrapText="1"/>
      <protection hidden="1"/>
    </xf>
    <xf numFmtId="0" fontId="23" fillId="3" borderId="56" xfId="0" applyFont="1" applyFill="1" applyBorder="1" applyAlignment="1" applyProtection="1">
      <alignment horizontal="center" vertical="center" wrapText="1"/>
      <protection hidden="1"/>
    </xf>
    <xf numFmtId="0" fontId="23" fillId="3" borderId="57" xfId="0" applyFont="1" applyFill="1" applyBorder="1" applyAlignment="1" applyProtection="1">
      <alignment horizontal="center" vertical="center" wrapText="1"/>
      <protection hidden="1"/>
    </xf>
    <xf numFmtId="166" fontId="24" fillId="0" borderId="4" xfId="18" applyFont="1" applyFill="1" applyBorder="1" applyAlignment="1" applyProtection="1">
      <alignment horizontal="center" vertical="center" wrapText="1"/>
      <protection hidden="1"/>
    </xf>
    <xf numFmtId="166" fontId="24" fillId="0" borderId="7" xfId="18" applyFont="1" applyFill="1" applyBorder="1" applyAlignment="1" applyProtection="1">
      <alignment horizontal="center" vertical="center" wrapText="1"/>
      <protection hidden="1"/>
    </xf>
    <xf numFmtId="0" fontId="24" fillId="0" borderId="11" xfId="0" applyFont="1" applyFill="1" applyBorder="1" applyAlignment="1" applyProtection="1">
      <alignment horizontal="right" vertical="center" wrapText="1"/>
      <protection hidden="1"/>
    </xf>
    <xf numFmtId="0" fontId="24" fillId="0" borderId="10" xfId="0" applyFont="1" applyFill="1" applyBorder="1" applyAlignment="1" applyProtection="1">
      <alignment horizontal="right" vertical="center" wrapText="1"/>
      <protection hidden="1"/>
    </xf>
    <xf numFmtId="0" fontId="24" fillId="0" borderId="12" xfId="0" applyFont="1" applyFill="1" applyBorder="1" applyAlignment="1" applyProtection="1">
      <alignment horizontal="right" vertical="center" wrapText="1"/>
      <protection hidden="1"/>
    </xf>
    <xf numFmtId="0" fontId="24" fillId="3" borderId="11" xfId="0" applyFont="1" applyFill="1" applyBorder="1" applyAlignment="1" applyProtection="1">
      <alignment horizontal="right" vertical="center" wrapText="1"/>
      <protection hidden="1"/>
    </xf>
    <xf numFmtId="0" fontId="24" fillId="3" borderId="10" xfId="0" applyFont="1" applyFill="1" applyBorder="1" applyAlignment="1" applyProtection="1">
      <alignment horizontal="right" vertical="center" wrapText="1"/>
      <protection hidden="1"/>
    </xf>
    <xf numFmtId="0" fontId="24" fillId="0" borderId="4" xfId="0" applyFont="1" applyBorder="1" applyAlignment="1" applyProtection="1">
      <alignment horizontal="center" vertical="center" wrapText="1"/>
      <protection hidden="1"/>
    </xf>
    <xf numFmtId="0" fontId="24" fillId="0" borderId="5" xfId="0" applyFont="1" applyBorder="1" applyAlignment="1" applyProtection="1">
      <alignment horizontal="center" vertical="center" wrapText="1"/>
      <protection hidden="1"/>
    </xf>
    <xf numFmtId="0" fontId="24" fillId="0" borderId="6" xfId="0" applyFont="1" applyBorder="1" applyAlignment="1" applyProtection="1">
      <alignment horizontal="center" vertical="center" wrapText="1"/>
      <protection hidden="1"/>
    </xf>
    <xf numFmtId="0" fontId="24" fillId="0" borderId="7" xfId="0" applyFont="1" applyBorder="1" applyAlignment="1" applyProtection="1">
      <alignment horizontal="center" vertical="center" wrapText="1"/>
      <protection hidden="1"/>
    </xf>
    <xf numFmtId="0" fontId="24" fillId="0" borderId="8" xfId="0" applyFont="1" applyBorder="1" applyAlignment="1" applyProtection="1">
      <alignment horizontal="center" vertical="center" wrapText="1"/>
      <protection hidden="1"/>
    </xf>
    <xf numFmtId="0" fontId="24" fillId="0" borderId="9" xfId="0" applyFont="1" applyBorder="1" applyAlignment="1" applyProtection="1">
      <alignment horizontal="center" vertical="center" wrapText="1"/>
      <protection hidden="1"/>
    </xf>
    <xf numFmtId="166" fontId="24" fillId="0" borderId="13" xfId="18" applyFont="1" applyFill="1" applyBorder="1" applyAlignment="1" applyProtection="1">
      <alignment horizontal="center" vertical="center" wrapText="1"/>
      <protection hidden="1"/>
    </xf>
    <xf numFmtId="166" fontId="24" fillId="0" borderId="14" xfId="18" applyFont="1" applyFill="1" applyBorder="1" applyAlignment="1" applyProtection="1">
      <alignment horizontal="center" vertical="center" wrapText="1"/>
      <protection hidden="1"/>
    </xf>
    <xf numFmtId="0" fontId="38" fillId="0" borderId="11" xfId="0" applyFont="1" applyFill="1" applyBorder="1" applyAlignment="1" applyProtection="1">
      <alignment horizontal="center" vertical="center" wrapText="1"/>
      <protection hidden="1"/>
    </xf>
    <xf numFmtId="0" fontId="38" fillId="0" borderId="10" xfId="0" applyFont="1" applyFill="1" applyBorder="1" applyAlignment="1" applyProtection="1">
      <alignment horizontal="center" vertical="center" wrapText="1"/>
      <protection hidden="1"/>
    </xf>
    <xf numFmtId="0" fontId="38" fillId="0" borderId="12" xfId="0" applyFont="1" applyFill="1" applyBorder="1" applyAlignment="1" applyProtection="1">
      <alignment horizontal="center" vertical="center" wrapText="1"/>
      <protection hidden="1"/>
    </xf>
    <xf numFmtId="0" fontId="24" fillId="0" borderId="55" xfId="0" applyFont="1" applyBorder="1" applyAlignment="1" applyProtection="1">
      <alignment horizontal="center" vertical="center"/>
      <protection hidden="1"/>
    </xf>
    <xf numFmtId="0" fontId="24" fillId="0" borderId="56" xfId="0" applyFont="1" applyBorder="1" applyAlignment="1" applyProtection="1">
      <alignment horizontal="center" vertical="center"/>
      <protection hidden="1"/>
    </xf>
    <xf numFmtId="0" fontId="24" fillId="0" borderId="57" xfId="0" applyFont="1" applyBorder="1" applyAlignment="1" applyProtection="1">
      <alignment horizontal="center" vertical="center"/>
      <protection hidden="1"/>
    </xf>
    <xf numFmtId="0" fontId="24" fillId="0" borderId="3" xfId="0" applyFont="1" applyBorder="1" applyAlignment="1" applyProtection="1">
      <alignment horizontal="center" vertical="center"/>
      <protection hidden="1"/>
    </xf>
    <xf numFmtId="14" fontId="23" fillId="0" borderId="11" xfId="0" applyNumberFormat="1" applyFont="1" applyBorder="1" applyAlignment="1" applyProtection="1">
      <alignment horizontal="center" vertical="center"/>
      <protection hidden="1"/>
    </xf>
    <xf numFmtId="14" fontId="23" fillId="0" borderId="12" xfId="0" applyNumberFormat="1" applyFont="1" applyBorder="1" applyAlignment="1" applyProtection="1">
      <alignment horizontal="center" vertical="center"/>
      <protection hidden="1"/>
    </xf>
    <xf numFmtId="0" fontId="23" fillId="0" borderId="3" xfId="0" applyFont="1" applyBorder="1" applyAlignment="1" applyProtection="1">
      <alignment horizontal="center" vertical="center"/>
      <protection hidden="1"/>
    </xf>
    <xf numFmtId="0" fontId="23" fillId="3" borderId="3" xfId="0" applyFont="1" applyFill="1" applyBorder="1" applyAlignment="1" applyProtection="1">
      <alignment horizontal="center" vertical="center" wrapText="1"/>
      <protection hidden="1"/>
    </xf>
    <xf numFmtId="0" fontId="24" fillId="0" borderId="3" xfId="0" applyFont="1" applyBorder="1" applyAlignment="1" applyProtection="1">
      <alignment horizontal="center" vertical="center" wrapText="1"/>
      <protection hidden="1"/>
    </xf>
    <xf numFmtId="0" fontId="23" fillId="3" borderId="58" xfId="0" applyFont="1" applyFill="1" applyBorder="1" applyAlignment="1" applyProtection="1">
      <alignment horizontal="center" vertical="center" wrapText="1"/>
      <protection hidden="1"/>
    </xf>
    <xf numFmtId="2" fontId="24" fillId="0" borderId="3" xfId="18" applyNumberFormat="1" applyFont="1" applyBorder="1" applyAlignment="1" applyProtection="1">
      <alignment horizontal="center" vertical="center" wrapText="1"/>
      <protection hidden="1"/>
    </xf>
    <xf numFmtId="166" fontId="24" fillId="0" borderId="11" xfId="18" applyFont="1" applyFill="1" applyBorder="1" applyAlignment="1" applyProtection="1">
      <alignment horizontal="center" vertical="center" wrapText="1"/>
      <protection hidden="1"/>
    </xf>
    <xf numFmtId="166" fontId="24" fillId="0" borderId="12" xfId="18" applyFont="1" applyFill="1" applyBorder="1" applyAlignment="1" applyProtection="1">
      <alignment horizontal="center" vertical="center" wrapText="1"/>
      <protection hidden="1"/>
    </xf>
    <xf numFmtId="0" fontId="47" fillId="10" borderId="11" xfId="18" applyNumberFormat="1" applyFont="1" applyFill="1" applyBorder="1" applyAlignment="1" applyProtection="1">
      <alignment horizontal="right" vertical="center" wrapText="1"/>
      <protection hidden="1"/>
    </xf>
    <xf numFmtId="0" fontId="47" fillId="10" borderId="10" xfId="18" applyNumberFormat="1" applyFont="1" applyFill="1" applyBorder="1" applyAlignment="1" applyProtection="1">
      <alignment horizontal="right" vertical="center" wrapText="1"/>
      <protection hidden="1"/>
    </xf>
    <xf numFmtId="0" fontId="24" fillId="0" borderId="13" xfId="0" applyFont="1" applyFill="1" applyBorder="1" applyAlignment="1" applyProtection="1">
      <alignment horizontal="center" vertical="center" wrapText="1"/>
      <protection hidden="1"/>
    </xf>
    <xf numFmtId="0" fontId="24" fillId="0" borderId="14" xfId="0" applyFont="1" applyFill="1" applyBorder="1" applyAlignment="1" applyProtection="1">
      <alignment horizontal="center" vertical="center" wrapText="1"/>
      <protection hidden="1"/>
    </xf>
    <xf numFmtId="0" fontId="24" fillId="0" borderId="13" xfId="0" applyNumberFormat="1" applyFont="1" applyFill="1" applyBorder="1" applyAlignment="1" applyProtection="1">
      <alignment horizontal="center" vertical="center" wrapText="1"/>
      <protection hidden="1"/>
    </xf>
    <xf numFmtId="0" fontId="24" fillId="0" borderId="14" xfId="0" applyNumberFormat="1" applyFont="1" applyFill="1" applyBorder="1" applyAlignment="1" applyProtection="1">
      <alignment horizontal="center" vertical="center" wrapText="1"/>
      <protection hidden="1"/>
    </xf>
    <xf numFmtId="0" fontId="23" fillId="0" borderId="11" xfId="0" applyFont="1" applyBorder="1" applyAlignment="1" applyProtection="1">
      <alignment horizontal="center" vertical="center"/>
      <protection hidden="1"/>
    </xf>
    <xf numFmtId="0" fontId="23" fillId="0" borderId="10" xfId="0" applyFont="1" applyBorder="1" applyAlignment="1" applyProtection="1">
      <alignment horizontal="center" vertical="center"/>
      <protection hidden="1"/>
    </xf>
    <xf numFmtId="0" fontId="23" fillId="0" borderId="12" xfId="0" applyFont="1" applyBorder="1" applyAlignment="1" applyProtection="1">
      <alignment horizontal="center" vertical="center"/>
      <protection hidden="1"/>
    </xf>
    <xf numFmtId="14" fontId="23" fillId="0" borderId="3" xfId="0" applyNumberFormat="1" applyFont="1" applyBorder="1" applyAlignment="1" applyProtection="1">
      <alignment horizontal="center" vertical="center"/>
      <protection hidden="1"/>
    </xf>
    <xf numFmtId="0" fontId="24" fillId="0" borderId="4" xfId="0" applyFont="1" applyFill="1" applyBorder="1" applyAlignment="1" applyProtection="1">
      <alignment horizontal="center" vertical="center" wrapText="1"/>
      <protection hidden="1"/>
    </xf>
    <xf numFmtId="0" fontId="24" fillId="0" borderId="6" xfId="0" applyFont="1" applyFill="1" applyBorder="1" applyAlignment="1" applyProtection="1">
      <alignment horizontal="center" vertical="center" wrapText="1"/>
      <protection hidden="1"/>
    </xf>
    <xf numFmtId="0" fontId="24" fillId="0" borderId="3" xfId="0" applyFont="1" applyBorder="1" applyAlignment="1" applyProtection="1">
      <alignment horizontal="left" vertical="center"/>
      <protection hidden="1"/>
    </xf>
    <xf numFmtId="0" fontId="23" fillId="0" borderId="3" xfId="0" applyFont="1" applyFill="1" applyBorder="1" applyAlignment="1" applyProtection="1">
      <alignment horizontal="left" vertical="center" wrapText="1"/>
      <protection hidden="1"/>
    </xf>
    <xf numFmtId="0" fontId="23" fillId="0" borderId="3" xfId="0" applyFont="1" applyFill="1" applyBorder="1" applyAlignment="1" applyProtection="1">
      <alignment horizontal="left" vertical="center"/>
      <protection hidden="1"/>
    </xf>
    <xf numFmtId="0" fontId="24" fillId="0" borderId="11" xfId="0" applyFont="1" applyBorder="1" applyAlignment="1" applyProtection="1">
      <alignment horizontal="center" vertical="center"/>
      <protection hidden="1"/>
    </xf>
    <xf numFmtId="0" fontId="24" fillId="0" borderId="10" xfId="0" applyFont="1" applyBorder="1" applyAlignment="1" applyProtection="1">
      <alignment horizontal="center" vertical="center"/>
      <protection hidden="1"/>
    </xf>
    <xf numFmtId="0" fontId="24" fillId="0" borderId="12" xfId="0" applyFont="1" applyBorder="1" applyAlignment="1" applyProtection="1">
      <alignment horizontal="center" vertical="center"/>
      <protection hidden="1"/>
    </xf>
    <xf numFmtId="0" fontId="24" fillId="0" borderId="58" xfId="0" applyFont="1" applyBorder="1" applyAlignment="1" applyProtection="1">
      <alignment horizontal="center" vertical="center"/>
      <protection hidden="1"/>
    </xf>
    <xf numFmtId="0" fontId="23" fillId="0" borderId="4" xfId="0" applyFont="1" applyFill="1" applyBorder="1" applyAlignment="1" applyProtection="1">
      <alignment horizontal="center" vertical="center"/>
      <protection hidden="1"/>
    </xf>
    <xf numFmtId="0" fontId="23" fillId="0" borderId="1" xfId="0" applyFont="1" applyFill="1" applyBorder="1" applyAlignment="1" applyProtection="1">
      <alignment horizontal="center" vertical="center"/>
      <protection hidden="1"/>
    </xf>
    <xf numFmtId="0" fontId="23" fillId="0" borderId="7" xfId="0" applyFont="1" applyFill="1" applyBorder="1" applyAlignment="1" applyProtection="1">
      <alignment horizontal="center" vertical="center"/>
      <protection hidden="1"/>
    </xf>
    <xf numFmtId="0" fontId="11" fillId="4" borderId="13" xfId="11" applyFont="1" applyFill="1" applyBorder="1" applyAlignment="1">
      <alignment horizontal="left" vertical="center"/>
    </xf>
    <xf numFmtId="0" fontId="5" fillId="4" borderId="7" xfId="11" applyFont="1" applyFill="1" applyBorder="1" applyAlignment="1">
      <alignment horizontal="left" vertical="center" wrapText="1"/>
    </xf>
    <xf numFmtId="0" fontId="5" fillId="4" borderId="8" xfId="11" applyFont="1" applyFill="1" applyBorder="1" applyAlignment="1">
      <alignment horizontal="left" vertical="center" wrapText="1"/>
    </xf>
    <xf numFmtId="0" fontId="12" fillId="7" borderId="11" xfId="11" applyFont="1" applyFill="1" applyBorder="1" applyAlignment="1">
      <alignment horizontal="right" vertical="center"/>
    </xf>
    <xf numFmtId="0" fontId="12" fillId="7" borderId="10" xfId="11" applyFont="1" applyFill="1" applyBorder="1" applyAlignment="1">
      <alignment horizontal="right" vertical="center"/>
    </xf>
    <xf numFmtId="0" fontId="12" fillId="7" borderId="12" xfId="11" applyFont="1" applyFill="1" applyBorder="1" applyAlignment="1">
      <alignment horizontal="right" vertical="center"/>
    </xf>
    <xf numFmtId="0" fontId="12" fillId="3" borderId="11" xfId="11" applyFont="1" applyFill="1" applyBorder="1" applyAlignment="1">
      <alignment horizontal="right" vertical="center"/>
    </xf>
    <xf numFmtId="0" fontId="12" fillId="3" borderId="10" xfId="11" applyFont="1" applyFill="1" applyBorder="1" applyAlignment="1">
      <alignment horizontal="right" vertical="center"/>
    </xf>
    <xf numFmtId="0" fontId="12" fillId="3" borderId="29" xfId="11" applyFont="1" applyFill="1" applyBorder="1" applyAlignment="1">
      <alignment horizontal="right" vertical="center"/>
    </xf>
    <xf numFmtId="0" fontId="13" fillId="4" borderId="7" xfId="11" applyFont="1" applyFill="1" applyBorder="1" applyAlignment="1">
      <alignment horizontal="center" vertical="center"/>
    </xf>
    <xf numFmtId="0" fontId="13" fillId="4" borderId="9" xfId="11" applyFont="1" applyFill="1" applyBorder="1" applyAlignment="1">
      <alignment horizontal="center" vertical="center"/>
    </xf>
    <xf numFmtId="0" fontId="11" fillId="10" borderId="13" xfId="11" applyFont="1" applyFill="1" applyBorder="1" applyAlignment="1">
      <alignment horizontal="left" vertical="center"/>
    </xf>
    <xf numFmtId="0" fontId="13" fillId="10" borderId="7" xfId="11" applyFont="1" applyFill="1" applyBorder="1" applyAlignment="1">
      <alignment horizontal="center" vertical="center"/>
    </xf>
    <xf numFmtId="0" fontId="13" fillId="10" borderId="9" xfId="11" applyFont="1" applyFill="1" applyBorder="1" applyAlignment="1">
      <alignment horizontal="center" vertical="center"/>
    </xf>
    <xf numFmtId="0" fontId="23" fillId="0" borderId="4" xfId="0" applyFont="1" applyFill="1" applyBorder="1" applyAlignment="1" applyProtection="1">
      <alignment horizontal="left" vertical="center" wrapText="1"/>
      <protection hidden="1"/>
    </xf>
    <xf numFmtId="0" fontId="23" fillId="0" borderId="5" xfId="0" applyFont="1" applyFill="1" applyBorder="1" applyAlignment="1" applyProtection="1">
      <alignment horizontal="left" vertical="center" wrapText="1"/>
      <protection hidden="1"/>
    </xf>
    <xf numFmtId="0" fontId="23" fillId="0" borderId="11" xfId="0" applyFont="1" applyFill="1" applyBorder="1" applyAlignment="1" applyProtection="1">
      <alignment horizontal="left" vertical="center" wrapText="1"/>
      <protection hidden="1"/>
    </xf>
    <xf numFmtId="0" fontId="23" fillId="0" borderId="12" xfId="0" applyFont="1" applyFill="1" applyBorder="1" applyAlignment="1" applyProtection="1">
      <alignment horizontal="left" vertical="center" wrapText="1"/>
      <protection hidden="1"/>
    </xf>
    <xf numFmtId="0" fontId="23" fillId="0" borderId="7" xfId="0" applyFont="1" applyFill="1" applyBorder="1" applyAlignment="1" applyProtection="1">
      <alignment horizontal="left" vertical="center" wrapText="1"/>
      <protection hidden="1"/>
    </xf>
    <xf numFmtId="0" fontId="23" fillId="0" borderId="8" xfId="0" applyFont="1" applyFill="1" applyBorder="1" applyAlignment="1" applyProtection="1">
      <alignment horizontal="left" vertical="center" wrapText="1"/>
      <protection hidden="1"/>
    </xf>
    <xf numFmtId="0" fontId="38" fillId="0" borderId="1" xfId="0" applyFont="1" applyFill="1" applyBorder="1" applyAlignment="1" applyProtection="1">
      <alignment horizontal="center" vertical="center" wrapText="1"/>
      <protection hidden="1"/>
    </xf>
    <xf numFmtId="0" fontId="38" fillId="0" borderId="0" xfId="0" applyFont="1" applyFill="1" applyBorder="1" applyAlignment="1" applyProtection="1">
      <alignment horizontal="center" vertical="center" wrapText="1"/>
      <protection hidden="1"/>
    </xf>
    <xf numFmtId="0" fontId="38" fillId="0" borderId="2" xfId="0" applyFont="1" applyFill="1" applyBorder="1" applyAlignment="1" applyProtection="1">
      <alignment horizontal="center" vertical="center" wrapText="1"/>
      <protection hidden="1"/>
    </xf>
    <xf numFmtId="0" fontId="5" fillId="10" borderId="7" xfId="11" applyFont="1" applyFill="1" applyBorder="1" applyAlignment="1">
      <alignment horizontal="left" vertical="center" wrapText="1"/>
    </xf>
    <xf numFmtId="0" fontId="5" fillId="10" borderId="8" xfId="11" applyFont="1" applyFill="1" applyBorder="1" applyAlignment="1">
      <alignment horizontal="left" vertical="center" wrapText="1"/>
    </xf>
    <xf numFmtId="0" fontId="24" fillId="0" borderId="3" xfId="11" applyFont="1" applyBorder="1" applyAlignment="1" applyProtection="1">
      <alignment horizontal="center" vertical="center" wrapText="1"/>
      <protection locked="0"/>
    </xf>
    <xf numFmtId="39" fontId="24" fillId="3" borderId="13" xfId="19" applyNumberFormat="1" applyFont="1" applyFill="1" applyBorder="1" applyAlignment="1" applyProtection="1">
      <alignment horizontal="center" vertical="center" wrapText="1"/>
      <protection locked="0"/>
    </xf>
    <xf numFmtId="39" fontId="24" fillId="3" borderId="14" xfId="19" applyNumberFormat="1" applyFont="1" applyFill="1" applyBorder="1" applyAlignment="1" applyProtection="1">
      <alignment horizontal="center" vertical="center" wrapText="1"/>
      <protection locked="0"/>
    </xf>
    <xf numFmtId="39" fontId="24" fillId="2" borderId="11" xfId="19" applyNumberFormat="1" applyFont="1" applyFill="1" applyBorder="1" applyAlignment="1" applyProtection="1">
      <alignment horizontal="center" vertical="center" wrapText="1"/>
      <protection locked="0"/>
    </xf>
    <xf numFmtId="39" fontId="24" fillId="2" borderId="12" xfId="19" applyNumberFormat="1" applyFont="1" applyFill="1" applyBorder="1" applyAlignment="1" applyProtection="1">
      <alignment horizontal="center" vertical="center" wrapText="1"/>
      <protection locked="0"/>
    </xf>
    <xf numFmtId="4" fontId="24" fillId="4" borderId="13" xfId="11" applyNumberFormat="1" applyFont="1" applyFill="1" applyBorder="1" applyAlignment="1" applyProtection="1">
      <alignment horizontal="center" vertical="center"/>
      <protection locked="0"/>
    </xf>
    <xf numFmtId="4" fontId="24" fillId="4" borderId="14" xfId="11" applyNumberFormat="1" applyFont="1" applyFill="1" applyBorder="1" applyAlignment="1" applyProtection="1">
      <alignment horizontal="center" vertical="center"/>
      <protection locked="0"/>
    </xf>
    <xf numFmtId="4" fontId="24" fillId="0" borderId="13" xfId="11" applyNumberFormat="1" applyFont="1" applyBorder="1" applyAlignment="1" applyProtection="1">
      <alignment horizontal="center" vertical="center"/>
      <protection locked="0"/>
    </xf>
    <xf numFmtId="4" fontId="24" fillId="0" borderId="14" xfId="11" applyNumberFormat="1" applyFont="1" applyBorder="1" applyAlignment="1" applyProtection="1">
      <alignment horizontal="center" vertical="center"/>
      <protection locked="0"/>
    </xf>
    <xf numFmtId="0" fontId="24" fillId="0" borderId="4" xfId="11" applyFont="1" applyBorder="1" applyAlignment="1" applyProtection="1">
      <alignment horizontal="center" vertical="center" wrapText="1"/>
      <protection locked="0"/>
    </xf>
    <xf numFmtId="0" fontId="24" fillId="0" borderId="6" xfId="11" applyFont="1" applyBorder="1" applyAlignment="1" applyProtection="1">
      <alignment horizontal="center" vertical="center" wrapText="1"/>
      <protection locked="0"/>
    </xf>
    <xf numFmtId="0" fontId="24" fillId="0" borderId="1" xfId="11" applyFont="1" applyBorder="1" applyAlignment="1" applyProtection="1">
      <alignment horizontal="center" vertical="center" wrapText="1"/>
      <protection locked="0"/>
    </xf>
    <xf numFmtId="0" fontId="24" fillId="0" borderId="2" xfId="11" applyFont="1" applyBorder="1" applyAlignment="1" applyProtection="1">
      <alignment horizontal="center" vertical="center" wrapText="1"/>
      <protection locked="0"/>
    </xf>
    <xf numFmtId="4" fontId="24" fillId="4" borderId="3" xfId="11" applyNumberFormat="1" applyFont="1" applyFill="1" applyBorder="1" applyAlignment="1" applyProtection="1">
      <alignment horizontal="center" vertical="center"/>
      <protection locked="0"/>
    </xf>
    <xf numFmtId="0" fontId="23" fillId="0" borderId="11" xfId="22" applyFont="1" applyBorder="1" applyAlignment="1">
      <alignment horizontal="center" vertical="center"/>
    </xf>
    <xf numFmtId="0" fontId="23" fillId="0" borderId="12" xfId="22" applyFont="1" applyBorder="1" applyAlignment="1">
      <alignment horizontal="center" vertical="center"/>
    </xf>
    <xf numFmtId="14" fontId="23" fillId="0" borderId="3" xfId="22" applyNumberFormat="1" applyFont="1" applyBorder="1" applyAlignment="1">
      <alignment horizontal="center" vertical="center"/>
    </xf>
    <xf numFmtId="0" fontId="23" fillId="0" borderId="10" xfId="22" applyFont="1" applyBorder="1" applyAlignment="1">
      <alignment horizontal="center" vertical="center"/>
    </xf>
    <xf numFmtId="0" fontId="24" fillId="0" borderId="7" xfId="11" applyFont="1" applyBorder="1" applyAlignment="1" applyProtection="1">
      <alignment horizontal="center" vertical="center" wrapText="1"/>
      <protection locked="0"/>
    </xf>
    <xf numFmtId="0" fontId="24" fillId="0" borderId="9" xfId="11" applyFont="1" applyBorder="1" applyAlignment="1" applyProtection="1">
      <alignment horizontal="center" vertical="center" wrapText="1"/>
      <protection locked="0"/>
    </xf>
    <xf numFmtId="166" fontId="24" fillId="0" borderId="11" xfId="19" applyFont="1" applyBorder="1" applyAlignment="1" applyProtection="1">
      <alignment horizontal="center" vertical="center" wrapText="1"/>
      <protection locked="0"/>
    </xf>
    <xf numFmtId="166" fontId="24" fillId="0" borderId="10" xfId="19" applyFont="1" applyBorder="1" applyAlignment="1" applyProtection="1">
      <alignment horizontal="center" vertical="center" wrapText="1"/>
      <protection locked="0"/>
    </xf>
    <xf numFmtId="166" fontId="24" fillId="0" borderId="12" xfId="19" applyFont="1" applyBorder="1" applyAlignment="1" applyProtection="1">
      <alignment horizontal="center" vertical="center" wrapText="1"/>
      <protection locked="0"/>
    </xf>
    <xf numFmtId="0" fontId="24" fillId="0" borderId="3" xfId="22" applyFont="1" applyBorder="1" applyAlignment="1">
      <alignment horizontal="center" vertical="center"/>
    </xf>
    <xf numFmtId="0" fontId="24" fillId="0" borderId="11" xfId="22" applyFont="1" applyBorder="1" applyAlignment="1">
      <alignment horizontal="center" vertical="center"/>
    </xf>
    <xf numFmtId="0" fontId="24" fillId="0" borderId="12" xfId="22" applyFont="1" applyBorder="1" applyAlignment="1">
      <alignment horizontal="center" vertical="center"/>
    </xf>
    <xf numFmtId="0" fontId="24" fillId="0" borderId="10" xfId="22" applyFont="1" applyBorder="1" applyAlignment="1">
      <alignment horizontal="center" vertical="center"/>
    </xf>
    <xf numFmtId="0" fontId="38" fillId="0" borderId="11" xfId="22" applyFont="1" applyBorder="1" applyAlignment="1">
      <alignment horizontal="center" vertical="center" wrapText="1"/>
    </xf>
    <xf numFmtId="0" fontId="38" fillId="0" borderId="10" xfId="22" applyFont="1" applyBorder="1" applyAlignment="1">
      <alignment horizontal="center" vertical="center" wrapText="1"/>
    </xf>
    <xf numFmtId="0" fontId="38" fillId="0" borderId="12" xfId="22" applyFont="1" applyBorder="1" applyAlignment="1">
      <alignment horizontal="center" vertical="center" wrapText="1"/>
    </xf>
    <xf numFmtId="0" fontId="23" fillId="0" borderId="11" xfId="22" applyFont="1" applyBorder="1" applyAlignment="1">
      <alignment horizontal="left" vertical="center" wrapText="1"/>
    </xf>
    <xf numFmtId="0" fontId="23" fillId="0" borderId="10" xfId="22" applyFont="1" applyBorder="1" applyAlignment="1">
      <alignment horizontal="left" vertical="center" wrapText="1"/>
    </xf>
    <xf numFmtId="0" fontId="23" fillId="0" borderId="1" xfId="22" applyFont="1" applyBorder="1" applyAlignment="1">
      <alignment horizontal="left" vertical="center" wrapText="1"/>
    </xf>
    <xf numFmtId="0" fontId="23" fillId="0" borderId="0" xfId="22" applyFont="1" applyAlignment="1">
      <alignment horizontal="left" vertical="center" wrapText="1"/>
    </xf>
    <xf numFmtId="0" fontId="23" fillId="0" borderId="7" xfId="22" applyFont="1" applyBorder="1" applyAlignment="1">
      <alignment horizontal="left" vertical="center" wrapText="1"/>
    </xf>
    <xf numFmtId="0" fontId="23" fillId="0" borderId="8" xfId="22" applyFont="1" applyBorder="1" applyAlignment="1">
      <alignment horizontal="left" vertical="center" wrapText="1"/>
    </xf>
    <xf numFmtId="4" fontId="24" fillId="0" borderId="11" xfId="11" applyNumberFormat="1" applyFont="1" applyBorder="1" applyAlignment="1" applyProtection="1">
      <alignment horizontal="right" vertical="center"/>
      <protection hidden="1"/>
    </xf>
    <xf numFmtId="4" fontId="24" fillId="0" borderId="10" xfId="11" applyNumberFormat="1" applyFont="1" applyBorder="1" applyAlignment="1" applyProtection="1">
      <alignment horizontal="right" vertical="center"/>
      <protection hidden="1"/>
    </xf>
    <xf numFmtId="4" fontId="24" fillId="0" borderId="12" xfId="11" applyNumberFormat="1" applyFont="1" applyBorder="1" applyAlignment="1" applyProtection="1">
      <alignment horizontal="right" vertical="center"/>
      <protection hidden="1"/>
    </xf>
    <xf numFmtId="0" fontId="23" fillId="0" borderId="6" xfId="0" applyFont="1" applyFill="1" applyBorder="1" applyAlignment="1" applyProtection="1">
      <alignment horizontal="left" vertical="center" wrapText="1"/>
      <protection hidden="1"/>
    </xf>
    <xf numFmtId="0" fontId="23" fillId="0" borderId="10" xfId="0" applyFont="1" applyFill="1" applyBorder="1" applyAlignment="1" applyProtection="1">
      <alignment horizontal="left" vertical="center" wrapText="1"/>
      <protection hidden="1"/>
    </xf>
    <xf numFmtId="0" fontId="23" fillId="0" borderId="9" xfId="0" applyFont="1" applyFill="1" applyBorder="1" applyAlignment="1" applyProtection="1">
      <alignment horizontal="left" vertical="center" wrapText="1"/>
      <protection hidden="1"/>
    </xf>
    <xf numFmtId="0" fontId="31" fillId="0" borderId="40" xfId="8" applyFont="1" applyBorder="1" applyAlignment="1">
      <alignment horizontal="left" vertical="center" wrapText="1"/>
    </xf>
    <xf numFmtId="0" fontId="31" fillId="0" borderId="41" xfId="8" applyFont="1" applyBorder="1" applyAlignment="1">
      <alignment horizontal="left" vertical="center" wrapText="1"/>
    </xf>
    <xf numFmtId="0" fontId="30" fillId="6" borderId="17" xfId="8" applyFont="1" applyFill="1" applyBorder="1" applyAlignment="1">
      <alignment horizontal="left" vertical="center" wrapText="1"/>
    </xf>
    <xf numFmtId="0" fontId="10" fillId="0" borderId="42" xfId="8" applyFont="1" applyFill="1" applyBorder="1" applyAlignment="1">
      <alignment horizontal="center" vertical="center"/>
    </xf>
    <xf numFmtId="0" fontId="10" fillId="0" borderId="43" xfId="8" applyFont="1" applyFill="1" applyBorder="1" applyAlignment="1">
      <alignment horizontal="center" vertical="center"/>
    </xf>
    <xf numFmtId="0" fontId="39" fillId="7" borderId="11" xfId="0" applyFont="1" applyFill="1" applyBorder="1" applyAlignment="1">
      <alignment horizontal="center" vertical="center" wrapText="1"/>
    </xf>
    <xf numFmtId="0" fontId="39" fillId="7" borderId="10" xfId="0" applyFont="1" applyFill="1" applyBorder="1" applyAlignment="1">
      <alignment horizontal="center" vertical="center"/>
    </xf>
    <xf numFmtId="0" fontId="39" fillId="7" borderId="12" xfId="0" applyFont="1" applyFill="1" applyBorder="1" applyAlignment="1">
      <alignment horizontal="center" vertical="center"/>
    </xf>
    <xf numFmtId="0" fontId="24" fillId="5" borderId="16" xfId="8" applyFont="1" applyFill="1" applyBorder="1" applyAlignment="1">
      <alignment horizontal="left" vertical="center" wrapText="1"/>
    </xf>
    <xf numFmtId="10" fontId="21" fillId="0" borderId="44" xfId="0" applyNumberFormat="1" applyFont="1" applyBorder="1" applyAlignment="1">
      <alignment horizontal="center" vertical="center"/>
    </xf>
    <xf numFmtId="10" fontId="21" fillId="0" borderId="45" xfId="0" applyNumberFormat="1" applyFont="1" applyBorder="1" applyAlignment="1">
      <alignment horizontal="center" vertical="center"/>
    </xf>
    <xf numFmtId="4" fontId="31" fillId="0" borderId="41" xfId="8" applyNumberFormat="1" applyFont="1" applyFill="1" applyBorder="1" applyAlignment="1" applyProtection="1">
      <alignment horizontal="center" vertical="center" wrapText="1"/>
      <protection hidden="1"/>
    </xf>
    <xf numFmtId="4" fontId="31" fillId="0" borderId="43" xfId="8" applyNumberFormat="1" applyFont="1" applyFill="1" applyBorder="1" applyAlignment="1" applyProtection="1">
      <alignment horizontal="center" vertical="center" wrapText="1"/>
      <protection hidden="1"/>
    </xf>
    <xf numFmtId="0" fontId="10" fillId="0" borderId="46" xfId="8" applyFont="1" applyFill="1" applyBorder="1" applyAlignment="1">
      <alignment horizontal="center" vertical="center"/>
    </xf>
    <xf numFmtId="0" fontId="10" fillId="0" borderId="47" xfId="8" applyFont="1" applyFill="1" applyBorder="1" applyAlignment="1">
      <alignment horizontal="center" vertical="center"/>
    </xf>
    <xf numFmtId="0" fontId="35" fillId="7" borderId="30" xfId="0" applyFont="1" applyFill="1" applyBorder="1" applyAlignment="1">
      <alignment horizontal="center" vertical="center" wrapText="1"/>
    </xf>
    <xf numFmtId="0" fontId="35" fillId="7" borderId="31" xfId="0" applyFont="1" applyFill="1" applyBorder="1" applyAlignment="1">
      <alignment horizontal="center" vertical="center" wrapText="1"/>
    </xf>
    <xf numFmtId="0" fontId="35" fillId="7" borderId="32" xfId="0" applyFont="1" applyFill="1" applyBorder="1" applyAlignment="1">
      <alignment horizontal="center" vertical="center" wrapText="1"/>
    </xf>
    <xf numFmtId="0" fontId="35" fillId="7" borderId="33" xfId="0" applyFont="1" applyFill="1" applyBorder="1" applyAlignment="1">
      <alignment horizontal="center" vertical="center" wrapText="1"/>
    </xf>
    <xf numFmtId="0" fontId="35" fillId="7" borderId="34" xfId="0" applyFont="1" applyFill="1" applyBorder="1" applyAlignment="1">
      <alignment horizontal="center" vertical="center" wrapText="1"/>
    </xf>
    <xf numFmtId="0" fontId="35" fillId="7" borderId="35" xfId="0" applyFont="1" applyFill="1" applyBorder="1" applyAlignment="1">
      <alignment horizontal="center" vertical="center" wrapText="1"/>
    </xf>
    <xf numFmtId="0" fontId="35" fillId="0" borderId="36" xfId="0" applyFont="1" applyBorder="1" applyAlignment="1">
      <alignment horizontal="center"/>
    </xf>
    <xf numFmtId="0" fontId="35" fillId="0" borderId="37" xfId="0" applyFont="1" applyBorder="1" applyAlignment="1">
      <alignment horizontal="center"/>
    </xf>
    <xf numFmtId="0" fontId="35" fillId="0" borderId="38" xfId="0" applyFont="1" applyBorder="1" applyAlignment="1">
      <alignment horizontal="center"/>
    </xf>
    <xf numFmtId="0" fontId="28" fillId="0" borderId="11" xfId="0" applyFont="1" applyFill="1" applyBorder="1" applyAlignment="1">
      <alignment horizontal="center" vertical="center"/>
    </xf>
    <xf numFmtId="0" fontId="28" fillId="0" borderId="10" xfId="0" applyFont="1" applyFill="1" applyBorder="1" applyAlignment="1">
      <alignment horizontal="center" vertical="center"/>
    </xf>
    <xf numFmtId="0" fontId="28" fillId="0" borderId="12" xfId="0" applyFont="1" applyFill="1" applyBorder="1" applyAlignment="1">
      <alignment horizontal="center" vertical="center"/>
    </xf>
    <xf numFmtId="170" fontId="31" fillId="9" borderId="21" xfId="6" applyFont="1" applyFill="1" applyBorder="1" applyAlignment="1" applyProtection="1">
      <alignment horizontal="center" vertical="center" wrapText="1"/>
      <protection hidden="1"/>
    </xf>
    <xf numFmtId="170" fontId="31" fillId="9" borderId="39" xfId="6" applyFont="1" applyFill="1" applyBorder="1" applyAlignment="1" applyProtection="1">
      <alignment horizontal="center" vertical="center" wrapText="1"/>
      <protection hidden="1"/>
    </xf>
    <xf numFmtId="170" fontId="31" fillId="9" borderId="16" xfId="6" applyFont="1" applyFill="1" applyBorder="1" applyAlignment="1" applyProtection="1">
      <alignment horizontal="center" vertical="center" wrapText="1"/>
      <protection hidden="1"/>
    </xf>
    <xf numFmtId="0" fontId="35" fillId="0" borderId="48" xfId="0" applyFont="1" applyBorder="1" applyAlignment="1">
      <alignment horizontal="center"/>
    </xf>
    <xf numFmtId="0" fontId="35" fillId="0" borderId="49" xfId="0" applyFont="1" applyBorder="1" applyAlignment="1">
      <alignment horizontal="center"/>
    </xf>
    <xf numFmtId="0" fontId="35" fillId="0" borderId="50" xfId="0" applyFont="1" applyBorder="1" applyAlignment="1">
      <alignment horizontal="center"/>
    </xf>
    <xf numFmtId="0" fontId="24" fillId="0" borderId="10" xfId="0" applyFont="1" applyFill="1" applyBorder="1" applyAlignment="1" applyProtection="1">
      <alignment horizontal="center" vertical="center" wrapText="1"/>
      <protection hidden="1"/>
    </xf>
    <xf numFmtId="0" fontId="38" fillId="0" borderId="3" xfId="0" applyFont="1" applyFill="1" applyBorder="1" applyAlignment="1" applyProtection="1">
      <alignment horizontal="center" vertical="center" wrapText="1"/>
      <protection hidden="1"/>
    </xf>
    <xf numFmtId="0" fontId="23" fillId="0" borderId="5" xfId="0" applyFont="1" applyFill="1" applyBorder="1" applyAlignment="1" applyProtection="1">
      <alignment horizontal="left" vertical="center"/>
      <protection hidden="1"/>
    </xf>
    <xf numFmtId="0" fontId="23" fillId="0" borderId="7" xfId="0" applyFont="1" applyFill="1" applyBorder="1" applyAlignment="1" applyProtection="1">
      <alignment horizontal="left" vertical="center"/>
      <protection hidden="1"/>
    </xf>
    <xf numFmtId="0" fontId="23" fillId="0" borderId="8" xfId="0" applyFont="1" applyFill="1" applyBorder="1" applyAlignment="1" applyProtection="1">
      <alignment horizontal="left" vertical="center"/>
      <protection hidden="1"/>
    </xf>
    <xf numFmtId="0" fontId="24" fillId="0" borderId="13" xfId="0" applyFont="1" applyBorder="1" applyAlignment="1" applyProtection="1">
      <alignment horizontal="left" vertical="center"/>
      <protection hidden="1"/>
    </xf>
    <xf numFmtId="0" fontId="24" fillId="0" borderId="14" xfId="0" applyFont="1" applyBorder="1" applyAlignment="1" applyProtection="1">
      <alignment horizontal="left" vertical="center"/>
      <protection hidden="1"/>
    </xf>
    <xf numFmtId="0" fontId="2" fillId="0" borderId="11" xfId="11" applyFont="1" applyFill="1" applyBorder="1" applyAlignment="1">
      <alignment horizontal="left" vertical="center" wrapText="1"/>
    </xf>
    <xf numFmtId="0" fontId="2" fillId="0" borderId="10" xfId="11" applyFont="1" applyFill="1" applyBorder="1" applyAlignment="1">
      <alignment horizontal="left" vertical="center" wrapText="1"/>
    </xf>
    <xf numFmtId="0" fontId="2" fillId="0" borderId="12" xfId="11" applyFont="1" applyFill="1" applyBorder="1" applyAlignment="1">
      <alignment horizontal="left" vertical="center" wrapText="1"/>
    </xf>
    <xf numFmtId="4" fontId="12" fillId="7" borderId="3" xfId="11" applyNumberFormat="1" applyFont="1" applyFill="1" applyBorder="1" applyAlignment="1">
      <alignment horizontal="center" vertical="center"/>
    </xf>
    <xf numFmtId="0" fontId="5" fillId="7" borderId="3" xfId="11" applyFont="1" applyFill="1" applyBorder="1" applyAlignment="1">
      <alignment horizontal="center" vertical="center"/>
    </xf>
    <xf numFmtId="0" fontId="12" fillId="7" borderId="51" xfId="11" applyFont="1" applyFill="1" applyBorder="1" applyAlignment="1">
      <alignment horizontal="center" vertical="center" wrapText="1"/>
    </xf>
    <xf numFmtId="0" fontId="12" fillId="7" borderId="52" xfId="11" applyFont="1" applyFill="1" applyBorder="1" applyAlignment="1">
      <alignment horizontal="center" vertical="center" wrapText="1"/>
    </xf>
    <xf numFmtId="0" fontId="12" fillId="7" borderId="51" xfId="11" applyFont="1" applyFill="1" applyBorder="1" applyAlignment="1">
      <alignment horizontal="center" vertical="center"/>
    </xf>
    <xf numFmtId="0" fontId="12" fillId="7" borderId="52" xfId="11" applyFont="1" applyFill="1" applyBorder="1" applyAlignment="1">
      <alignment horizontal="center" vertical="center"/>
    </xf>
  </cellXfs>
  <cellStyles count="23">
    <cellStyle name="Euro" xfId="1"/>
    <cellStyle name="Excel Built-in Normal" xfId="2"/>
    <cellStyle name="Excel Built-in Normal 2" xfId="3"/>
    <cellStyle name="Moeda" xfId="4" builtinId="4"/>
    <cellStyle name="Moeda 2" xfId="5"/>
    <cellStyle name="Moeda 3" xfId="6"/>
    <cellStyle name="Moeda 4" xfId="7"/>
    <cellStyle name="Normal" xfId="0" builtinId="0"/>
    <cellStyle name="Normal 2" xfId="22"/>
    <cellStyle name="Normal 2 2" xfId="8"/>
    <cellStyle name="Normal 2 2 3" xfId="9"/>
    <cellStyle name="Normal 2 3" xfId="10"/>
    <cellStyle name="Normal 4" xfId="11"/>
    <cellStyle name="Normal 4 3" xfId="12"/>
    <cellStyle name="Normal 9" xfId="13"/>
    <cellStyle name="Porcentagem 2" xfId="14"/>
    <cellStyle name="Separador de milhares 2" xfId="15"/>
    <cellStyle name="Separador de milhares 3" xfId="16"/>
    <cellStyle name="Separador de milhares 4" xfId="17"/>
    <cellStyle name="Separador de milhares_AG. TUPINAMBÁS - 2º PAVTO." xfId="18"/>
    <cellStyle name="Separador de milhares_Pasta1" xfId="19"/>
    <cellStyle name="Vírgula 2 2" xfId="20"/>
    <cellStyle name="Vírgula 3" xfId="21"/>
  </cellStyles>
  <dxfs count="96">
    <dxf>
      <fill>
        <patternFill>
          <bgColor rgb="FFCCFFCC"/>
        </patternFill>
      </fill>
    </dxf>
    <dxf>
      <fill>
        <patternFill>
          <bgColor theme="0" tint="-4.9989318521683403E-2"/>
        </patternFill>
      </fill>
    </dxf>
    <dxf>
      <fill>
        <patternFill>
          <bgColor rgb="FFCCFFCC"/>
        </patternFill>
      </fill>
    </dxf>
    <dxf>
      <fill>
        <patternFill>
          <bgColor theme="0" tint="-4.9989318521683403E-2"/>
        </patternFill>
      </fill>
    </dxf>
    <dxf>
      <fill>
        <patternFill>
          <bgColor rgb="FFCCFFCC"/>
        </patternFill>
      </fill>
    </dxf>
    <dxf>
      <fill>
        <patternFill>
          <bgColor theme="0" tint="-4.9989318521683403E-2"/>
        </patternFill>
      </fill>
    </dxf>
    <dxf>
      <fill>
        <patternFill>
          <bgColor rgb="FFCCFFCC"/>
        </patternFill>
      </fill>
    </dxf>
    <dxf>
      <fill>
        <patternFill>
          <bgColor theme="0" tint="-4.9989318521683403E-2"/>
        </patternFill>
      </fill>
    </dxf>
    <dxf>
      <fill>
        <patternFill>
          <bgColor rgb="FFCCFFCC"/>
        </patternFill>
      </fill>
    </dxf>
    <dxf>
      <fill>
        <patternFill>
          <bgColor theme="0" tint="-4.9989318521683403E-2"/>
        </patternFill>
      </fill>
    </dxf>
    <dxf>
      <fill>
        <patternFill>
          <bgColor rgb="FFCCFFCC"/>
        </patternFill>
      </fill>
    </dxf>
    <dxf>
      <fill>
        <patternFill>
          <bgColor theme="0" tint="-4.9989318521683403E-2"/>
        </patternFill>
      </fill>
    </dxf>
    <dxf>
      <fill>
        <patternFill>
          <bgColor theme="6"/>
        </patternFill>
      </fill>
    </dxf>
    <dxf>
      <fill>
        <patternFill>
          <bgColor theme="0" tint="-0.24994659260841701"/>
        </patternFill>
      </fill>
    </dxf>
    <dxf>
      <fill>
        <patternFill>
          <bgColor rgb="FFCCFFCC"/>
        </patternFill>
      </fill>
    </dxf>
    <dxf>
      <fill>
        <patternFill>
          <bgColor theme="0" tint="-4.9989318521683403E-2"/>
        </patternFill>
      </fill>
    </dxf>
    <dxf>
      <fill>
        <patternFill>
          <bgColor rgb="FFCCFFCC"/>
        </patternFill>
      </fill>
    </dxf>
    <dxf>
      <fill>
        <patternFill>
          <bgColor theme="0" tint="-4.9989318521683403E-2"/>
        </patternFill>
      </fill>
    </dxf>
    <dxf>
      <fill>
        <patternFill>
          <bgColor rgb="FFCCFFCC"/>
        </patternFill>
      </fill>
    </dxf>
    <dxf>
      <fill>
        <patternFill>
          <bgColor theme="0" tint="-4.9989318521683403E-2"/>
        </patternFill>
      </fill>
    </dxf>
    <dxf>
      <fill>
        <patternFill>
          <bgColor rgb="FFCCFFCC"/>
        </patternFill>
      </fill>
    </dxf>
    <dxf>
      <fill>
        <patternFill>
          <bgColor theme="0" tint="-4.9989318521683403E-2"/>
        </patternFill>
      </fill>
    </dxf>
    <dxf>
      <fill>
        <patternFill>
          <bgColor rgb="FFCCFFCC"/>
        </patternFill>
      </fill>
    </dxf>
    <dxf>
      <fill>
        <patternFill>
          <bgColor theme="0" tint="-4.9989318521683403E-2"/>
        </patternFill>
      </fill>
    </dxf>
    <dxf>
      <fill>
        <patternFill>
          <bgColor rgb="FFCCFFCC"/>
        </patternFill>
      </fill>
    </dxf>
    <dxf>
      <fill>
        <patternFill>
          <bgColor theme="0" tint="-4.9989318521683403E-2"/>
        </patternFill>
      </fill>
    </dxf>
    <dxf>
      <fill>
        <patternFill>
          <bgColor theme="6"/>
        </patternFill>
      </fill>
    </dxf>
    <dxf>
      <fill>
        <patternFill>
          <bgColor theme="0" tint="-0.24994659260841701"/>
        </patternFill>
      </fill>
    </dxf>
    <dxf>
      <fill>
        <patternFill>
          <bgColor rgb="FFCCFFCC"/>
        </patternFill>
      </fill>
    </dxf>
    <dxf>
      <fill>
        <patternFill>
          <bgColor theme="0" tint="-4.9989318521683403E-2"/>
        </patternFill>
      </fill>
    </dxf>
    <dxf>
      <fill>
        <patternFill>
          <bgColor rgb="FFCCFFCC"/>
        </patternFill>
      </fill>
    </dxf>
    <dxf>
      <fill>
        <patternFill>
          <bgColor theme="0" tint="-4.9989318521683403E-2"/>
        </patternFill>
      </fill>
    </dxf>
    <dxf>
      <fill>
        <patternFill>
          <bgColor rgb="FFCCFFCC"/>
        </patternFill>
      </fill>
    </dxf>
    <dxf>
      <fill>
        <patternFill>
          <bgColor theme="0" tint="-4.9989318521683403E-2"/>
        </patternFill>
      </fill>
    </dxf>
    <dxf>
      <fill>
        <patternFill>
          <bgColor rgb="FFCCFFCC"/>
        </patternFill>
      </fill>
    </dxf>
    <dxf>
      <fill>
        <patternFill>
          <bgColor theme="0" tint="-4.9989318521683403E-2"/>
        </patternFill>
      </fill>
    </dxf>
    <dxf>
      <fill>
        <patternFill>
          <bgColor rgb="FFCCFFCC"/>
        </patternFill>
      </fill>
    </dxf>
    <dxf>
      <fill>
        <patternFill>
          <bgColor theme="0" tint="-4.9989318521683403E-2"/>
        </patternFill>
      </fill>
    </dxf>
    <dxf>
      <fill>
        <patternFill>
          <bgColor rgb="FFCCFFCC"/>
        </patternFill>
      </fill>
    </dxf>
    <dxf>
      <fill>
        <patternFill>
          <bgColor theme="0" tint="-4.9989318521683403E-2"/>
        </patternFill>
      </fill>
    </dxf>
    <dxf>
      <fill>
        <patternFill>
          <bgColor rgb="FFCCFFCC"/>
        </patternFill>
      </fill>
    </dxf>
    <dxf>
      <fill>
        <patternFill>
          <bgColor theme="0" tint="-4.9989318521683403E-2"/>
        </patternFill>
      </fill>
    </dxf>
    <dxf>
      <fill>
        <patternFill>
          <bgColor theme="6"/>
        </patternFill>
      </fill>
    </dxf>
    <dxf>
      <fill>
        <patternFill>
          <bgColor theme="0" tint="-0.24994659260841701"/>
        </patternFill>
      </fill>
    </dxf>
    <dxf>
      <fill>
        <patternFill>
          <bgColor rgb="FFCCFFCC"/>
        </patternFill>
      </fill>
    </dxf>
    <dxf>
      <fill>
        <patternFill>
          <bgColor theme="0" tint="-4.9989318521683403E-2"/>
        </patternFill>
      </fill>
    </dxf>
    <dxf>
      <fill>
        <patternFill>
          <bgColor rgb="FFCCFFCC"/>
        </patternFill>
      </fill>
    </dxf>
    <dxf>
      <fill>
        <patternFill>
          <bgColor theme="0" tint="-4.9989318521683403E-2"/>
        </patternFill>
      </fill>
    </dxf>
    <dxf>
      <fill>
        <patternFill>
          <bgColor rgb="FFCCFFCC"/>
        </patternFill>
      </fill>
    </dxf>
    <dxf>
      <fill>
        <patternFill>
          <bgColor theme="0" tint="-4.9989318521683403E-2"/>
        </patternFill>
      </fill>
    </dxf>
    <dxf>
      <fill>
        <patternFill>
          <bgColor rgb="FFCCFFCC"/>
        </patternFill>
      </fill>
    </dxf>
    <dxf>
      <fill>
        <patternFill>
          <bgColor theme="0" tint="-4.9989318521683403E-2"/>
        </patternFill>
      </fill>
    </dxf>
    <dxf>
      <fill>
        <patternFill>
          <bgColor rgb="FFCCFFCC"/>
        </patternFill>
      </fill>
    </dxf>
    <dxf>
      <fill>
        <patternFill>
          <bgColor theme="0" tint="-4.9989318521683403E-2"/>
        </patternFill>
      </fill>
    </dxf>
    <dxf>
      <fill>
        <patternFill>
          <bgColor theme="6"/>
        </patternFill>
      </fill>
    </dxf>
    <dxf>
      <fill>
        <patternFill>
          <bgColor theme="0" tint="-0.24994659260841701"/>
        </patternFill>
      </fill>
    </dxf>
    <dxf>
      <fill>
        <patternFill>
          <bgColor theme="6"/>
        </patternFill>
      </fill>
    </dxf>
    <dxf>
      <fill>
        <patternFill>
          <bgColor theme="0" tint="-0.24994659260841701"/>
        </patternFill>
      </fill>
    </dxf>
    <dxf>
      <fill>
        <patternFill>
          <bgColor theme="6"/>
        </patternFill>
      </fill>
    </dxf>
    <dxf>
      <fill>
        <patternFill>
          <bgColor theme="0" tint="-0.24994659260841701"/>
        </patternFill>
      </fill>
    </dxf>
    <dxf>
      <fill>
        <patternFill>
          <bgColor theme="6"/>
        </patternFill>
      </fill>
    </dxf>
    <dxf>
      <fill>
        <patternFill>
          <bgColor theme="0" tint="-0.24994659260841701"/>
        </patternFill>
      </fill>
    </dxf>
    <dxf>
      <fill>
        <patternFill>
          <bgColor theme="6"/>
        </patternFill>
      </fill>
    </dxf>
    <dxf>
      <fill>
        <patternFill>
          <bgColor theme="0" tint="-0.24994659260841701"/>
        </patternFill>
      </fill>
    </dxf>
    <dxf>
      <fill>
        <patternFill>
          <bgColor rgb="FFCCFFCC"/>
        </patternFill>
      </fill>
    </dxf>
    <dxf>
      <fill>
        <patternFill>
          <bgColor theme="0" tint="-4.9989318521683403E-2"/>
        </patternFill>
      </fill>
    </dxf>
    <dxf>
      <fill>
        <patternFill>
          <bgColor rgb="FFCCFFCC"/>
        </patternFill>
      </fill>
    </dxf>
    <dxf>
      <fill>
        <patternFill>
          <bgColor theme="0" tint="-4.9989318521683403E-2"/>
        </patternFill>
      </fill>
    </dxf>
    <dxf>
      <fill>
        <patternFill>
          <bgColor rgb="FFCCFFCC"/>
        </patternFill>
      </fill>
    </dxf>
    <dxf>
      <fill>
        <patternFill>
          <bgColor theme="0" tint="-4.9989318521683403E-2"/>
        </patternFill>
      </fill>
    </dxf>
    <dxf>
      <fill>
        <patternFill>
          <bgColor rgb="FFCCFFCC"/>
        </patternFill>
      </fill>
    </dxf>
    <dxf>
      <fill>
        <patternFill>
          <bgColor theme="0" tint="-4.9989318521683403E-2"/>
        </patternFill>
      </fill>
    </dxf>
    <dxf>
      <fill>
        <patternFill>
          <bgColor rgb="FFCCFFCC"/>
        </patternFill>
      </fill>
    </dxf>
    <dxf>
      <fill>
        <patternFill>
          <bgColor theme="0" tint="-4.9989318521683403E-2"/>
        </patternFill>
      </fill>
    </dxf>
    <dxf>
      <fill>
        <patternFill>
          <bgColor rgb="FFCCFFCC"/>
        </patternFill>
      </fill>
    </dxf>
    <dxf>
      <fill>
        <patternFill>
          <bgColor theme="0" tint="-4.9989318521683403E-2"/>
        </patternFill>
      </fill>
    </dxf>
    <dxf>
      <fill>
        <patternFill>
          <bgColor rgb="FFCCFFCC"/>
        </patternFill>
      </fill>
    </dxf>
    <dxf>
      <fill>
        <patternFill>
          <bgColor theme="0" tint="-4.9989318521683403E-2"/>
        </patternFill>
      </fill>
    </dxf>
    <dxf>
      <fill>
        <patternFill>
          <bgColor rgb="FFCCFFCC"/>
        </patternFill>
      </fill>
    </dxf>
    <dxf>
      <fill>
        <patternFill>
          <bgColor theme="0" tint="-4.9989318521683403E-2"/>
        </patternFill>
      </fill>
    </dxf>
    <dxf>
      <fill>
        <patternFill>
          <bgColor rgb="FFCCFFCC"/>
        </patternFill>
      </fill>
    </dxf>
    <dxf>
      <fill>
        <patternFill>
          <bgColor theme="0" tint="-4.9989318521683403E-2"/>
        </patternFill>
      </fill>
    </dxf>
    <dxf>
      <fill>
        <patternFill>
          <bgColor rgb="FFCCFFCC"/>
        </patternFill>
      </fill>
    </dxf>
    <dxf>
      <fill>
        <patternFill>
          <bgColor theme="0" tint="-4.9989318521683403E-2"/>
        </patternFill>
      </fill>
    </dxf>
    <dxf>
      <fill>
        <patternFill>
          <bgColor rgb="FFCCFFCC"/>
        </patternFill>
      </fill>
    </dxf>
    <dxf>
      <fill>
        <patternFill>
          <bgColor theme="0" tint="-4.9989318521683403E-2"/>
        </patternFill>
      </fill>
    </dxf>
    <dxf>
      <fill>
        <patternFill>
          <bgColor rgb="FFCCFFCC"/>
        </patternFill>
      </fill>
    </dxf>
    <dxf>
      <fill>
        <patternFill>
          <bgColor theme="0" tint="-4.9989318521683403E-2"/>
        </patternFill>
      </fill>
    </dxf>
    <dxf>
      <fill>
        <patternFill>
          <bgColor rgb="FFCCFFCC"/>
        </patternFill>
      </fill>
    </dxf>
    <dxf>
      <fill>
        <patternFill>
          <bgColor theme="0" tint="-4.9989318521683403E-2"/>
        </patternFill>
      </fill>
    </dxf>
    <dxf>
      <fill>
        <patternFill>
          <bgColor rgb="FFCCFFCC"/>
        </patternFill>
      </fill>
    </dxf>
    <dxf>
      <fill>
        <patternFill>
          <bgColor theme="0" tint="-4.9989318521683403E-2"/>
        </patternFill>
      </fill>
    </dxf>
    <dxf>
      <fill>
        <patternFill>
          <bgColor rgb="FFCCFFCC"/>
        </patternFill>
      </fill>
    </dxf>
    <dxf>
      <fill>
        <patternFill>
          <bgColor theme="0" tint="-4.9989318521683403E-2"/>
        </patternFill>
      </fill>
    </dxf>
    <dxf>
      <fill>
        <patternFill>
          <bgColor rgb="FFCCFFCC"/>
        </patternFill>
      </fill>
    </dxf>
    <dxf>
      <fill>
        <patternFill>
          <bgColor theme="0" tint="-4.9989318521683403E-2"/>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647700</xdr:colOff>
      <xdr:row>1</xdr:row>
      <xdr:rowOff>297180</xdr:rowOff>
    </xdr:from>
    <xdr:to>
      <xdr:col>5</xdr:col>
      <xdr:colOff>838200</xdr:colOff>
      <xdr:row>3</xdr:row>
      <xdr:rowOff>114300</xdr:rowOff>
    </xdr:to>
    <xdr:pic>
      <xdr:nvPicPr>
        <xdr:cNvPr id="74084" name="Imagem 2" descr="NC2 - PNG">
          <a:extLst>
            <a:ext uri="{FF2B5EF4-FFF2-40B4-BE49-F238E27FC236}">
              <a16:creationId xmlns="" xmlns:a16="http://schemas.microsoft.com/office/drawing/2014/main" id="{9630A9B4-1BD8-4426-9519-4604A72CCA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88680" y="350520"/>
          <a:ext cx="1485900"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365760</xdr:colOff>
      <xdr:row>1</xdr:row>
      <xdr:rowOff>76200</xdr:rowOff>
    </xdr:from>
    <xdr:to>
      <xdr:col>3</xdr:col>
      <xdr:colOff>541020</xdr:colOff>
      <xdr:row>3</xdr:row>
      <xdr:rowOff>297180</xdr:rowOff>
    </xdr:to>
    <xdr:pic>
      <xdr:nvPicPr>
        <xdr:cNvPr id="74085" name="Imagem 4" descr="Resultado de imagem para camara municipal de bh">
          <a:extLst>
            <a:ext uri="{FF2B5EF4-FFF2-40B4-BE49-F238E27FC236}">
              <a16:creationId xmlns="" xmlns:a16="http://schemas.microsoft.com/office/drawing/2014/main" id="{6B9A62EA-F0DB-4146-99EA-FBA53589DE6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49340" y="129540"/>
          <a:ext cx="120396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342900</xdr:colOff>
      <xdr:row>3</xdr:row>
      <xdr:rowOff>53340</xdr:rowOff>
    </xdr:from>
    <xdr:to>
      <xdr:col>15</xdr:col>
      <xdr:colOff>800100</xdr:colOff>
      <xdr:row>5</xdr:row>
      <xdr:rowOff>30480</xdr:rowOff>
    </xdr:to>
    <xdr:pic>
      <xdr:nvPicPr>
        <xdr:cNvPr id="75598" name="Imagem 2" descr="NC2 - PNG">
          <a:extLst>
            <a:ext uri="{FF2B5EF4-FFF2-40B4-BE49-F238E27FC236}">
              <a16:creationId xmlns="" xmlns:a16="http://schemas.microsoft.com/office/drawing/2014/main" id="{13545438-504B-4E14-84D5-9480B691D6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41580" y="510540"/>
          <a:ext cx="1485900" cy="525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441960</xdr:colOff>
      <xdr:row>2</xdr:row>
      <xdr:rowOff>15240</xdr:rowOff>
    </xdr:from>
    <xdr:to>
      <xdr:col>13</xdr:col>
      <xdr:colOff>617220</xdr:colOff>
      <xdr:row>5</xdr:row>
      <xdr:rowOff>198120</xdr:rowOff>
    </xdr:to>
    <xdr:pic>
      <xdr:nvPicPr>
        <xdr:cNvPr id="75599" name="Imagem 4" descr="Resultado de imagem para camara municipal de bh">
          <a:extLst>
            <a:ext uri="{FF2B5EF4-FFF2-40B4-BE49-F238E27FC236}">
              <a16:creationId xmlns="" xmlns:a16="http://schemas.microsoft.com/office/drawing/2014/main" id="{2CB84F3A-DEA0-4E5E-AFA9-52608C20FF1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683240" y="266700"/>
          <a:ext cx="1203960" cy="937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624840</xdr:colOff>
      <xdr:row>1</xdr:row>
      <xdr:rowOff>342900</xdr:rowOff>
    </xdr:from>
    <xdr:to>
      <xdr:col>9</xdr:col>
      <xdr:colOff>472440</xdr:colOff>
      <xdr:row>3</xdr:row>
      <xdr:rowOff>121920</xdr:rowOff>
    </xdr:to>
    <xdr:pic>
      <xdr:nvPicPr>
        <xdr:cNvPr id="76132" name="Imagem 2" descr="NC2 - PNG">
          <a:extLst>
            <a:ext uri="{FF2B5EF4-FFF2-40B4-BE49-F238E27FC236}">
              <a16:creationId xmlns="" xmlns:a16="http://schemas.microsoft.com/office/drawing/2014/main" id="{94C4698D-A33B-4B7E-83EF-B917B64E31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29900" y="396240"/>
          <a:ext cx="1493520" cy="556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373380</xdr:colOff>
      <xdr:row>1</xdr:row>
      <xdr:rowOff>83820</xdr:rowOff>
    </xdr:from>
    <xdr:to>
      <xdr:col>6</xdr:col>
      <xdr:colOff>693420</xdr:colOff>
      <xdr:row>3</xdr:row>
      <xdr:rowOff>266700</xdr:rowOff>
    </xdr:to>
    <xdr:pic>
      <xdr:nvPicPr>
        <xdr:cNvPr id="76133" name="Imagem 4" descr="Resultado de imagem para camara municipal de bh">
          <a:extLst>
            <a:ext uri="{FF2B5EF4-FFF2-40B4-BE49-F238E27FC236}">
              <a16:creationId xmlns="" xmlns:a16="http://schemas.microsoft.com/office/drawing/2014/main" id="{EA0B096A-F9FE-4D39-8481-9E14529BB3D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66760" y="137160"/>
          <a:ext cx="120396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556260</xdr:colOff>
      <xdr:row>1</xdr:row>
      <xdr:rowOff>312420</xdr:rowOff>
    </xdr:from>
    <xdr:to>
      <xdr:col>6</xdr:col>
      <xdr:colOff>914400</xdr:colOff>
      <xdr:row>3</xdr:row>
      <xdr:rowOff>137160</xdr:rowOff>
    </xdr:to>
    <xdr:pic>
      <xdr:nvPicPr>
        <xdr:cNvPr id="77158" name="Imagem 2" descr="NC2 - PNG">
          <a:extLst>
            <a:ext uri="{FF2B5EF4-FFF2-40B4-BE49-F238E27FC236}">
              <a16:creationId xmlns="" xmlns:a16="http://schemas.microsoft.com/office/drawing/2014/main" id="{99116E0F-3231-471F-A3B9-D03281E94E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25840" y="365760"/>
          <a:ext cx="1493520" cy="556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175260</xdr:colOff>
      <xdr:row>1</xdr:row>
      <xdr:rowOff>76200</xdr:rowOff>
    </xdr:from>
    <xdr:to>
      <xdr:col>4</xdr:col>
      <xdr:colOff>662940</xdr:colOff>
      <xdr:row>3</xdr:row>
      <xdr:rowOff>304800</xdr:rowOff>
    </xdr:to>
    <xdr:pic>
      <xdr:nvPicPr>
        <xdr:cNvPr id="77159" name="Imagem 4" descr="Resultado de imagem para camara municipal de bh">
          <a:extLst>
            <a:ext uri="{FF2B5EF4-FFF2-40B4-BE49-F238E27FC236}">
              <a16:creationId xmlns="" xmlns:a16="http://schemas.microsoft.com/office/drawing/2014/main" id="{6149DDF4-D438-475E-B934-EC4FE6BDFF9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05600" y="129540"/>
          <a:ext cx="120396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640080</xdr:colOff>
      <xdr:row>2</xdr:row>
      <xdr:rowOff>76200</xdr:rowOff>
    </xdr:from>
    <xdr:to>
      <xdr:col>9</xdr:col>
      <xdr:colOff>487680</xdr:colOff>
      <xdr:row>3</xdr:row>
      <xdr:rowOff>259080</xdr:rowOff>
    </xdr:to>
    <xdr:pic>
      <xdr:nvPicPr>
        <xdr:cNvPr id="2" name="Imagem 2" descr="NC2 - PNG">
          <a:extLst>
            <a:ext uri="{FF2B5EF4-FFF2-40B4-BE49-F238E27FC236}">
              <a16:creationId xmlns="" xmlns:a16="http://schemas.microsoft.com/office/drawing/2014/main" id="{E4172A7D-8A42-4243-8B35-E8262CAA1C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52560" y="510540"/>
          <a:ext cx="167640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815340</xdr:colOff>
      <xdr:row>1</xdr:row>
      <xdr:rowOff>99060</xdr:rowOff>
    </xdr:from>
    <xdr:ext cx="1211580" cy="960120"/>
    <xdr:pic>
      <xdr:nvPicPr>
        <xdr:cNvPr id="3" name="Imagem 4" descr="Resultado de imagem para camara municipal de bh">
          <a:extLst>
            <a:ext uri="{FF2B5EF4-FFF2-40B4-BE49-F238E27FC236}">
              <a16:creationId xmlns="" xmlns:a16="http://schemas.microsoft.com/office/drawing/2014/main" id="{E36D161C-5F3E-48F2-B1C8-0BEE3EE9D45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84620" y="152400"/>
          <a:ext cx="121158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twoCellAnchor>
    <xdr:from>
      <xdr:col>5</xdr:col>
      <xdr:colOff>548640</xdr:colOff>
      <xdr:row>1</xdr:row>
      <xdr:rowOff>304800</xdr:rowOff>
    </xdr:from>
    <xdr:to>
      <xdr:col>7</xdr:col>
      <xdr:colOff>861060</xdr:colOff>
      <xdr:row>3</xdr:row>
      <xdr:rowOff>106680</xdr:rowOff>
    </xdr:to>
    <xdr:pic>
      <xdr:nvPicPr>
        <xdr:cNvPr id="84104" name="Imagem 2" descr="NC2 - PNG">
          <a:extLst>
            <a:ext uri="{FF2B5EF4-FFF2-40B4-BE49-F238E27FC236}">
              <a16:creationId xmlns="" xmlns:a16="http://schemas.microsoft.com/office/drawing/2014/main" id="{F0545CA4-0811-4F67-A701-F184C96D3F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76760" y="358140"/>
          <a:ext cx="148590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30480</xdr:colOff>
      <xdr:row>1</xdr:row>
      <xdr:rowOff>83820</xdr:rowOff>
    </xdr:from>
    <xdr:to>
      <xdr:col>4</xdr:col>
      <xdr:colOff>304800</xdr:colOff>
      <xdr:row>3</xdr:row>
      <xdr:rowOff>297180</xdr:rowOff>
    </xdr:to>
    <xdr:pic>
      <xdr:nvPicPr>
        <xdr:cNvPr id="84105" name="Imagem 4" descr="Resultado de imagem para camara municipal de bh">
          <a:extLst>
            <a:ext uri="{FF2B5EF4-FFF2-40B4-BE49-F238E27FC236}">
              <a16:creationId xmlns="" xmlns:a16="http://schemas.microsoft.com/office/drawing/2014/main" id="{EB8582E6-8FFF-4B46-8E6B-5127C9C356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39300" y="137160"/>
          <a:ext cx="1203960" cy="975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1026795</xdr:colOff>
      <xdr:row>32</xdr:row>
      <xdr:rowOff>211009</xdr:rowOff>
    </xdr:from>
    <xdr:to>
      <xdr:col>3</xdr:col>
      <xdr:colOff>1169670</xdr:colOff>
      <xdr:row>33</xdr:row>
      <xdr:rowOff>9526</xdr:rowOff>
    </xdr:to>
    <xdr:cxnSp macro="">
      <xdr:nvCxnSpPr>
        <xdr:cNvPr id="4" name="Conector reto 3">
          <a:extLst>
            <a:ext uri="{FF2B5EF4-FFF2-40B4-BE49-F238E27FC236}">
              <a16:creationId xmlns="" xmlns:a16="http://schemas.microsoft.com/office/drawing/2014/main" id="{1B5BEFB5-6579-4A92-B991-F2BB7E532098}"/>
            </a:ext>
          </a:extLst>
        </xdr:cNvPr>
        <xdr:cNvCxnSpPr/>
      </xdr:nvCxnSpPr>
      <xdr:spPr>
        <a:xfrm flipV="1">
          <a:off x="2857500" y="7097584"/>
          <a:ext cx="1952625" cy="1759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45720</xdr:colOff>
      <xdr:row>1</xdr:row>
      <xdr:rowOff>312420</xdr:rowOff>
    </xdr:from>
    <xdr:to>
      <xdr:col>6</xdr:col>
      <xdr:colOff>1539240</xdr:colOff>
      <xdr:row>3</xdr:row>
      <xdr:rowOff>137160</xdr:rowOff>
    </xdr:to>
    <xdr:pic>
      <xdr:nvPicPr>
        <xdr:cNvPr id="78359" name="Imagem 2" descr="NC2 - PNG">
          <a:extLst>
            <a:ext uri="{FF2B5EF4-FFF2-40B4-BE49-F238E27FC236}">
              <a16:creationId xmlns="" xmlns:a16="http://schemas.microsoft.com/office/drawing/2014/main" id="{87B122EB-9D21-4EC0-A04F-1C2BE0FED2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5720" y="365760"/>
          <a:ext cx="1493520" cy="556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502920</xdr:colOff>
      <xdr:row>1</xdr:row>
      <xdr:rowOff>76200</xdr:rowOff>
    </xdr:from>
    <xdr:to>
      <xdr:col>5</xdr:col>
      <xdr:colOff>647700</xdr:colOff>
      <xdr:row>3</xdr:row>
      <xdr:rowOff>304800</xdr:rowOff>
    </xdr:to>
    <xdr:pic>
      <xdr:nvPicPr>
        <xdr:cNvPr id="78360" name="Imagem 4" descr="Resultado de imagem para camara municipal de bh">
          <a:extLst>
            <a:ext uri="{FF2B5EF4-FFF2-40B4-BE49-F238E27FC236}">
              <a16:creationId xmlns="" xmlns:a16="http://schemas.microsoft.com/office/drawing/2014/main" id="{B1859801-7516-4D9C-8278-84D06FB7DC1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42660" y="129540"/>
          <a:ext cx="120396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1026795</xdr:colOff>
      <xdr:row>31</xdr:row>
      <xdr:rowOff>211009</xdr:rowOff>
    </xdr:from>
    <xdr:to>
      <xdr:col>3</xdr:col>
      <xdr:colOff>1169670</xdr:colOff>
      <xdr:row>32</xdr:row>
      <xdr:rowOff>9526</xdr:rowOff>
    </xdr:to>
    <xdr:cxnSp macro="">
      <xdr:nvCxnSpPr>
        <xdr:cNvPr id="2" name="Conector reto 1">
          <a:extLst>
            <a:ext uri="{FF2B5EF4-FFF2-40B4-BE49-F238E27FC236}">
              <a16:creationId xmlns="" xmlns:a16="http://schemas.microsoft.com/office/drawing/2014/main" id="{A67450C6-776B-4F5F-9B17-19B32B8317E1}"/>
            </a:ext>
          </a:extLst>
        </xdr:cNvPr>
        <xdr:cNvCxnSpPr/>
      </xdr:nvCxnSpPr>
      <xdr:spPr>
        <a:xfrm flipV="1">
          <a:off x="2857500" y="7097584"/>
          <a:ext cx="1952625" cy="1759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38100</xdr:colOff>
      <xdr:row>1</xdr:row>
      <xdr:rowOff>304800</xdr:rowOff>
    </xdr:from>
    <xdr:to>
      <xdr:col>6</xdr:col>
      <xdr:colOff>1531620</xdr:colOff>
      <xdr:row>3</xdr:row>
      <xdr:rowOff>121920</xdr:rowOff>
    </xdr:to>
    <xdr:pic>
      <xdr:nvPicPr>
        <xdr:cNvPr id="79383" name="Imagem 2" descr="NC2 - PNG">
          <a:extLst>
            <a:ext uri="{FF2B5EF4-FFF2-40B4-BE49-F238E27FC236}">
              <a16:creationId xmlns="" xmlns:a16="http://schemas.microsoft.com/office/drawing/2014/main" id="{2ECB97B1-BA03-452E-95C6-3C1BA8EA75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58100" y="358140"/>
          <a:ext cx="1493520"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441960</xdr:colOff>
      <xdr:row>1</xdr:row>
      <xdr:rowOff>76200</xdr:rowOff>
    </xdr:from>
    <xdr:to>
      <xdr:col>5</xdr:col>
      <xdr:colOff>586740</xdr:colOff>
      <xdr:row>3</xdr:row>
      <xdr:rowOff>304800</xdr:rowOff>
    </xdr:to>
    <xdr:pic>
      <xdr:nvPicPr>
        <xdr:cNvPr id="79384" name="Imagem 4" descr="Resultado de imagem para camara municipal de bh">
          <a:extLst>
            <a:ext uri="{FF2B5EF4-FFF2-40B4-BE49-F238E27FC236}">
              <a16:creationId xmlns="" xmlns:a16="http://schemas.microsoft.com/office/drawing/2014/main" id="{49C78328-14FD-4A54-8743-0C48C3F7860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81700" y="129540"/>
          <a:ext cx="120396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9</xdr:col>
      <xdr:colOff>411480</xdr:colOff>
      <xdr:row>1</xdr:row>
      <xdr:rowOff>327660</xdr:rowOff>
    </xdr:from>
    <xdr:to>
      <xdr:col>10</xdr:col>
      <xdr:colOff>1226820</xdr:colOff>
      <xdr:row>4</xdr:row>
      <xdr:rowOff>83820</xdr:rowOff>
    </xdr:to>
    <xdr:pic>
      <xdr:nvPicPr>
        <xdr:cNvPr id="80230" name="Imagem 2" descr="NC2 - PNG">
          <a:extLst>
            <a:ext uri="{FF2B5EF4-FFF2-40B4-BE49-F238E27FC236}">
              <a16:creationId xmlns="" xmlns:a16="http://schemas.microsoft.com/office/drawing/2014/main" id="{5B9F67E5-C881-415B-B7A4-15D6DEDE1D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66820" y="381000"/>
          <a:ext cx="1645920"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1120140</xdr:colOff>
      <xdr:row>1</xdr:row>
      <xdr:rowOff>83820</xdr:rowOff>
    </xdr:from>
    <xdr:to>
      <xdr:col>7</xdr:col>
      <xdr:colOff>2324100</xdr:colOff>
      <xdr:row>4</xdr:row>
      <xdr:rowOff>243840</xdr:rowOff>
    </xdr:to>
    <xdr:pic>
      <xdr:nvPicPr>
        <xdr:cNvPr id="80231" name="Imagem 4" descr="Resultado de imagem para camara municipal de bh">
          <a:extLst>
            <a:ext uri="{FF2B5EF4-FFF2-40B4-BE49-F238E27FC236}">
              <a16:creationId xmlns="" xmlns:a16="http://schemas.microsoft.com/office/drawing/2014/main" id="{8DD6AB0B-8D8D-4B6F-92A3-040FEDD8EF4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16000" y="137160"/>
          <a:ext cx="120396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6"/>
  <sheetViews>
    <sheetView showGridLines="0" topLeftCell="A49" zoomScaleNormal="100" zoomScaleSheetLayoutView="100" workbookViewId="0">
      <selection sqref="A1:F1"/>
    </sheetView>
  </sheetViews>
  <sheetFormatPr defaultColWidth="9.140625" defaultRowHeight="15"/>
  <cols>
    <col min="1" max="1" width="12.85546875" style="6" customWidth="1"/>
    <col min="2" max="2" width="71.42578125" style="6" customWidth="1"/>
    <col min="3" max="4" width="15" style="6" customWidth="1"/>
    <col min="5" max="5" width="18.85546875" style="6" customWidth="1"/>
    <col min="6" max="6" width="18.5703125" style="6" customWidth="1"/>
    <col min="7" max="16384" width="9.140625" style="6"/>
  </cols>
  <sheetData>
    <row r="1" spans="1:9" s="7" customFormat="1" ht="4.5" customHeight="1">
      <c r="A1" s="477"/>
      <c r="B1" s="478"/>
      <c r="C1" s="478"/>
      <c r="D1" s="478"/>
      <c r="E1" s="478"/>
      <c r="F1" s="479"/>
    </row>
    <row r="2" spans="1:9" s="7" customFormat="1" ht="29.25" customHeight="1">
      <c r="A2" s="26" t="s">
        <v>52</v>
      </c>
      <c r="B2" s="39" t="s">
        <v>191</v>
      </c>
      <c r="C2" s="27"/>
      <c r="D2" s="28"/>
      <c r="E2" s="27"/>
      <c r="F2" s="29"/>
    </row>
    <row r="3" spans="1:9" s="7" customFormat="1" ht="29.25" customHeight="1">
      <c r="A3" s="26" t="s">
        <v>5</v>
      </c>
      <c r="B3" s="39" t="s">
        <v>721</v>
      </c>
      <c r="C3" s="30"/>
      <c r="D3" s="20"/>
      <c r="E3" s="30"/>
      <c r="F3" s="31"/>
    </row>
    <row r="4" spans="1:9" s="7" customFormat="1" ht="29.25" customHeight="1">
      <c r="A4" s="26" t="s">
        <v>53</v>
      </c>
      <c r="B4" s="41" t="s">
        <v>120</v>
      </c>
      <c r="C4" s="32"/>
      <c r="D4" s="33"/>
      <c r="E4" s="32"/>
      <c r="F4" s="34"/>
    </row>
    <row r="5" spans="1:9" s="7" customFormat="1" ht="4.5" customHeight="1">
      <c r="A5" s="477"/>
      <c r="B5" s="478"/>
      <c r="C5" s="478"/>
      <c r="D5" s="478"/>
      <c r="E5" s="478"/>
      <c r="F5" s="479"/>
    </row>
    <row r="6" spans="1:9" s="7" customFormat="1" ht="33" customHeight="1">
      <c r="A6" s="495" t="s">
        <v>120</v>
      </c>
      <c r="B6" s="496"/>
      <c r="C6" s="496"/>
      <c r="D6" s="496"/>
      <c r="E6" s="496"/>
      <c r="F6" s="497"/>
    </row>
    <row r="7" spans="1:9" s="7" customFormat="1" ht="4.5" customHeight="1">
      <c r="A7" s="477"/>
      <c r="B7" s="478"/>
      <c r="C7" s="478"/>
      <c r="D7" s="478"/>
      <c r="E7" s="478"/>
      <c r="F7" s="479"/>
    </row>
    <row r="8" spans="1:9" s="7" customFormat="1" ht="20.100000000000001" customHeight="1">
      <c r="A8" s="498" t="s">
        <v>6</v>
      </c>
      <c r="B8" s="499"/>
      <c r="C8" s="499"/>
      <c r="D8" s="499"/>
      <c r="E8" s="499"/>
      <c r="F8" s="500"/>
    </row>
    <row r="9" spans="1:9" s="7" customFormat="1" ht="20.100000000000001" customHeight="1">
      <c r="A9" s="70" t="s">
        <v>7</v>
      </c>
      <c r="B9" s="70" t="s">
        <v>8</v>
      </c>
      <c r="C9" s="501" t="s">
        <v>9</v>
      </c>
      <c r="D9" s="501"/>
      <c r="E9" s="501" t="s">
        <v>10</v>
      </c>
      <c r="F9" s="501"/>
      <c r="I9"/>
    </row>
    <row r="10" spans="1:9" s="7" customFormat="1" ht="20.100000000000001" customHeight="1">
      <c r="A10" s="69" t="s">
        <v>78</v>
      </c>
      <c r="B10" s="69" t="s">
        <v>11</v>
      </c>
      <c r="C10" s="502">
        <v>43612</v>
      </c>
      <c r="D10" s="503"/>
      <c r="E10" s="504" t="s">
        <v>189</v>
      </c>
      <c r="F10" s="504"/>
    </row>
    <row r="11" spans="1:9" s="7" customFormat="1" ht="20.100000000000001" customHeight="1">
      <c r="A11" s="203" t="s">
        <v>460</v>
      </c>
      <c r="B11" s="211" t="s">
        <v>461</v>
      </c>
      <c r="C11" s="502">
        <v>43767</v>
      </c>
      <c r="D11" s="503"/>
      <c r="E11" s="504" t="s">
        <v>189</v>
      </c>
      <c r="F11" s="504"/>
    </row>
    <row r="12" spans="1:9" s="7" customFormat="1" ht="20.100000000000001" customHeight="1">
      <c r="A12" s="210" t="s">
        <v>665</v>
      </c>
      <c r="B12" s="211" t="s">
        <v>666</v>
      </c>
      <c r="C12" s="502">
        <v>43990</v>
      </c>
      <c r="D12" s="503"/>
      <c r="E12" s="504" t="s">
        <v>189</v>
      </c>
      <c r="F12" s="504"/>
    </row>
    <row r="13" spans="1:9" s="7" customFormat="1" ht="20.100000000000001" customHeight="1">
      <c r="A13" s="229" t="s">
        <v>716</v>
      </c>
      <c r="B13" s="229" t="s">
        <v>717</v>
      </c>
      <c r="C13" s="502">
        <v>44014</v>
      </c>
      <c r="D13" s="503"/>
      <c r="E13" s="504" t="s">
        <v>189</v>
      </c>
      <c r="F13" s="504"/>
    </row>
    <row r="14" spans="1:9" s="7" customFormat="1" ht="4.5" customHeight="1">
      <c r="A14" s="505"/>
      <c r="B14" s="505"/>
      <c r="C14" s="505"/>
      <c r="D14" s="505"/>
      <c r="E14" s="505"/>
      <c r="F14" s="505"/>
    </row>
    <row r="15" spans="1:9" s="7" customFormat="1" ht="17.25" customHeight="1">
      <c r="A15" s="506" t="s">
        <v>12</v>
      </c>
      <c r="B15" s="487" t="s">
        <v>13</v>
      </c>
      <c r="C15" s="488"/>
      <c r="D15" s="489"/>
      <c r="E15" s="480" t="s">
        <v>24</v>
      </c>
      <c r="F15" s="493" t="s">
        <v>149</v>
      </c>
    </row>
    <row r="16" spans="1:9" s="7" customFormat="1" ht="17.25" customHeight="1">
      <c r="A16" s="506"/>
      <c r="B16" s="490"/>
      <c r="C16" s="491"/>
      <c r="D16" s="492"/>
      <c r="E16" s="481"/>
      <c r="F16" s="494"/>
    </row>
    <row r="17" spans="1:6" s="9" customFormat="1" ht="15" customHeight="1">
      <c r="A17" s="82">
        <v>1</v>
      </c>
      <c r="B17" s="37" t="s">
        <v>208</v>
      </c>
      <c r="C17" s="175" t="s">
        <v>640</v>
      </c>
      <c r="D17" s="176" t="s">
        <v>640</v>
      </c>
      <c r="E17" s="174">
        <f>VLOOKUP(A17,'Planilha Orçamentária'!$A:$P,9,0)</f>
        <v>0</v>
      </c>
      <c r="F17" s="143" t="e">
        <f>E17/$E$64</f>
        <v>#N/A</v>
      </c>
    </row>
    <row r="18" spans="1:6" s="9" customFormat="1">
      <c r="A18" s="196" t="s">
        <v>14</v>
      </c>
      <c r="B18" s="197" t="s">
        <v>718</v>
      </c>
      <c r="C18" s="103" t="s">
        <v>640</v>
      </c>
      <c r="D18" s="177" t="s">
        <v>640</v>
      </c>
      <c r="E18" s="194" t="e">
        <f>VLOOKUP(A18,'Planilha Orçamentária'!$A:$P,9,0)</f>
        <v>#N/A</v>
      </c>
      <c r="F18" s="195" t="e">
        <f>E18/$E$64</f>
        <v>#N/A</v>
      </c>
    </row>
    <row r="19" spans="1:6" s="9" customFormat="1">
      <c r="A19" s="196" t="s">
        <v>26</v>
      </c>
      <c r="B19" s="197" t="s">
        <v>211</v>
      </c>
      <c r="C19" s="103" t="s">
        <v>640</v>
      </c>
      <c r="D19" s="177" t="s">
        <v>640</v>
      </c>
      <c r="E19" s="194" t="e">
        <f>VLOOKUP(A19,'Planilha Orçamentária'!$A:$P,9,FALSE)</f>
        <v>#N/A</v>
      </c>
      <c r="F19" s="195" t="e">
        <f>E19/$E$64</f>
        <v>#N/A</v>
      </c>
    </row>
    <row r="20" spans="1:6" s="9" customFormat="1">
      <c r="A20" s="196" t="s">
        <v>17</v>
      </c>
      <c r="B20" s="197" t="s">
        <v>689</v>
      </c>
      <c r="C20" s="103"/>
      <c r="D20" s="177"/>
      <c r="E20" s="194" t="e">
        <f>VLOOKUP(A20,'Planilha Orçamentária'!$A:$P,9,FALSE)</f>
        <v>#N/A</v>
      </c>
      <c r="F20" s="195" t="e">
        <f>E20/$E$64</f>
        <v>#N/A</v>
      </c>
    </row>
    <row r="21" spans="1:6" s="9" customFormat="1" ht="15" customHeight="1">
      <c r="A21" s="52"/>
      <c r="B21" s="47"/>
      <c r="C21" s="53"/>
      <c r="D21" s="54"/>
      <c r="E21" s="56"/>
      <c r="F21" s="57"/>
    </row>
    <row r="22" spans="1:6" s="9" customFormat="1">
      <c r="A22" s="82">
        <v>2</v>
      </c>
      <c r="B22" s="37" t="s">
        <v>54</v>
      </c>
      <c r="C22" s="175" t="s">
        <v>640</v>
      </c>
      <c r="D22" s="176" t="s">
        <v>640</v>
      </c>
      <c r="E22" s="174" t="e">
        <f>VLOOKUP(A22,'Planilha Orçamentária'!$A:$P,9,0)</f>
        <v>#N/A</v>
      </c>
      <c r="F22" s="143" t="e">
        <f>E22/$E$64</f>
        <v>#N/A</v>
      </c>
    </row>
    <row r="23" spans="1:6" s="9" customFormat="1">
      <c r="A23" s="196" t="s">
        <v>19</v>
      </c>
      <c r="B23" s="197" t="s">
        <v>31</v>
      </c>
      <c r="C23" s="198" t="s">
        <v>640</v>
      </c>
      <c r="D23" s="199" t="s">
        <v>640</v>
      </c>
      <c r="E23" s="194" t="e">
        <f>VLOOKUP(A23,'Planilha Orçamentária'!$A:$P,9,FALSE)</f>
        <v>#N/A</v>
      </c>
      <c r="F23" s="195" t="e">
        <f>E23/$E$64</f>
        <v>#N/A</v>
      </c>
    </row>
    <row r="24" spans="1:6" s="9" customFormat="1">
      <c r="A24" s="196" t="s">
        <v>156</v>
      </c>
      <c r="B24" s="197" t="s">
        <v>32</v>
      </c>
      <c r="C24" s="198" t="s">
        <v>640</v>
      </c>
      <c r="D24" s="199" t="s">
        <v>640</v>
      </c>
      <c r="E24" s="194" t="e">
        <f>VLOOKUP(A24,'Planilha Orçamentária'!$A:$P,9,FALSE)</f>
        <v>#N/A</v>
      </c>
      <c r="F24" s="195" t="e">
        <f>E24/$E$64</f>
        <v>#N/A</v>
      </c>
    </row>
    <row r="25" spans="1:6" s="9" customFormat="1">
      <c r="A25" s="196" t="s">
        <v>157</v>
      </c>
      <c r="B25" s="197" t="s">
        <v>418</v>
      </c>
      <c r="C25" s="198" t="s">
        <v>640</v>
      </c>
      <c r="D25" s="199" t="s">
        <v>640</v>
      </c>
      <c r="E25" s="194" t="e">
        <f>VLOOKUP(A25,'Planilha Orçamentária'!$A:$P,9,FALSE)</f>
        <v>#N/A</v>
      </c>
      <c r="F25" s="195" t="e">
        <f>E25/$E$64</f>
        <v>#N/A</v>
      </c>
    </row>
    <row r="26" spans="1:6" s="9" customFormat="1">
      <c r="A26" s="196" t="s">
        <v>158</v>
      </c>
      <c r="B26" s="197" t="s">
        <v>55</v>
      </c>
      <c r="C26" s="198" t="s">
        <v>640</v>
      </c>
      <c r="D26" s="199" t="s">
        <v>640</v>
      </c>
      <c r="E26" s="194" t="e">
        <f>VLOOKUP(A26,'Planilha Orçamentária'!$A:$P,9,FALSE)</f>
        <v>#N/A</v>
      </c>
      <c r="F26" s="195" t="e">
        <f>E26/$E$64</f>
        <v>#N/A</v>
      </c>
    </row>
    <row r="27" spans="1:6" s="9" customFormat="1">
      <c r="A27" s="52"/>
      <c r="B27" s="47"/>
      <c r="C27" s="53"/>
      <c r="D27" s="54"/>
      <c r="E27" s="56"/>
      <c r="F27" s="57"/>
    </row>
    <row r="28" spans="1:6" s="9" customFormat="1">
      <c r="A28" s="82">
        <v>3</v>
      </c>
      <c r="B28" s="37" t="s">
        <v>225</v>
      </c>
      <c r="C28" s="175" t="s">
        <v>640</v>
      </c>
      <c r="D28" s="176" t="s">
        <v>640</v>
      </c>
      <c r="E28" s="174" t="e">
        <f>VLOOKUP(A28,'Planilha Orçamentária'!$A:$P,9,0)</f>
        <v>#N/A</v>
      </c>
      <c r="F28" s="143" t="e">
        <f>E28/$E$64</f>
        <v>#N/A</v>
      </c>
    </row>
    <row r="29" spans="1:6" s="9" customFormat="1">
      <c r="A29" s="196" t="s">
        <v>62</v>
      </c>
      <c r="B29" s="197" t="s">
        <v>352</v>
      </c>
      <c r="C29" s="198" t="s">
        <v>640</v>
      </c>
      <c r="D29" s="199" t="s">
        <v>640</v>
      </c>
      <c r="E29" s="194" t="e">
        <f>VLOOKUP(A29,'Planilha Orçamentária'!$A:$P,9,FALSE)</f>
        <v>#N/A</v>
      </c>
      <c r="F29" s="195" t="e">
        <f>E29/$E$64</f>
        <v>#N/A</v>
      </c>
    </row>
    <row r="30" spans="1:6" s="9" customFormat="1">
      <c r="A30" s="196" t="s">
        <v>94</v>
      </c>
      <c r="B30" s="197" t="s">
        <v>233</v>
      </c>
      <c r="C30" s="198" t="s">
        <v>640</v>
      </c>
      <c r="D30" s="199" t="s">
        <v>640</v>
      </c>
      <c r="E30" s="194" t="e">
        <f>VLOOKUP(A30,'Planilha Orçamentária'!$A:$P,9,FALSE)</f>
        <v>#N/A</v>
      </c>
      <c r="F30" s="195" t="e">
        <f>E30/$E$64</f>
        <v>#N/A</v>
      </c>
    </row>
    <row r="31" spans="1:6" s="9" customFormat="1">
      <c r="A31" s="52"/>
      <c r="B31" s="47"/>
      <c r="C31" s="53"/>
      <c r="D31" s="54"/>
      <c r="E31" s="56"/>
      <c r="F31" s="57"/>
    </row>
    <row r="32" spans="1:6" s="9" customFormat="1">
      <c r="A32" s="82">
        <v>4</v>
      </c>
      <c r="B32" s="37" t="s">
        <v>237</v>
      </c>
      <c r="C32" s="175" t="s">
        <v>640</v>
      </c>
      <c r="D32" s="176" t="s">
        <v>640</v>
      </c>
      <c r="E32" s="174" t="e">
        <f>VLOOKUP(A32,'Planilha Orçamentária'!$A:$P,9,0)</f>
        <v>#N/A</v>
      </c>
      <c r="F32" s="143" t="e">
        <f t="shared" ref="F32:F42" si="0">E32/$E$64</f>
        <v>#N/A</v>
      </c>
    </row>
    <row r="33" spans="1:6" s="9" customFormat="1">
      <c r="A33" s="196" t="s">
        <v>33</v>
      </c>
      <c r="B33" s="197" t="s">
        <v>312</v>
      </c>
      <c r="C33" s="198" t="s">
        <v>640</v>
      </c>
      <c r="D33" s="199" t="s">
        <v>640</v>
      </c>
      <c r="E33" s="194" t="e">
        <f>VLOOKUP(A33,'Planilha Orçamentária'!$A:$P,9,FALSE)</f>
        <v>#N/A</v>
      </c>
      <c r="F33" s="195" t="e">
        <f t="shared" si="0"/>
        <v>#N/A</v>
      </c>
    </row>
    <row r="34" spans="1:6" s="9" customFormat="1">
      <c r="A34" s="196" t="s">
        <v>36</v>
      </c>
      <c r="B34" s="197" t="s">
        <v>258</v>
      </c>
      <c r="C34" s="198" t="s">
        <v>640</v>
      </c>
      <c r="D34" s="199" t="s">
        <v>640</v>
      </c>
      <c r="E34" s="194" t="e">
        <f>VLOOKUP(A34,'Planilha Orçamentária'!$A:$P,9,FALSE)</f>
        <v>#N/A</v>
      </c>
      <c r="F34" s="195" t="e">
        <f t="shared" si="0"/>
        <v>#N/A</v>
      </c>
    </row>
    <row r="35" spans="1:6" s="9" customFormat="1">
      <c r="A35" s="196" t="s">
        <v>98</v>
      </c>
      <c r="B35" s="197" t="s">
        <v>313</v>
      </c>
      <c r="C35" s="198" t="s">
        <v>640</v>
      </c>
      <c r="D35" s="199" t="s">
        <v>640</v>
      </c>
      <c r="E35" s="194" t="e">
        <f>VLOOKUP(A35,'Planilha Orçamentária'!$A:$P,9,FALSE)</f>
        <v>#N/A</v>
      </c>
      <c r="F35" s="195" t="e">
        <f t="shared" si="0"/>
        <v>#N/A</v>
      </c>
    </row>
    <row r="36" spans="1:6" s="9" customFormat="1">
      <c r="A36" s="196" t="s">
        <v>100</v>
      </c>
      <c r="B36" s="197" t="s">
        <v>337</v>
      </c>
      <c r="C36" s="198" t="s">
        <v>640</v>
      </c>
      <c r="D36" s="199" t="s">
        <v>640</v>
      </c>
      <c r="E36" s="194" t="e">
        <f>VLOOKUP(A36,'Planilha Orçamentária'!$A:$P,9,FALSE)</f>
        <v>#N/A</v>
      </c>
      <c r="F36" s="195" t="e">
        <f t="shared" si="0"/>
        <v>#N/A</v>
      </c>
    </row>
    <row r="37" spans="1:6" s="9" customFormat="1">
      <c r="A37" s="196" t="s">
        <v>102</v>
      </c>
      <c r="B37" s="197" t="s">
        <v>315</v>
      </c>
      <c r="C37" s="198" t="s">
        <v>640</v>
      </c>
      <c r="D37" s="199" t="s">
        <v>640</v>
      </c>
      <c r="E37" s="194" t="e">
        <f>VLOOKUP(A37,'Planilha Orçamentária'!$A:$P,9,FALSE)</f>
        <v>#N/A</v>
      </c>
      <c r="F37" s="195" t="e">
        <f t="shared" si="0"/>
        <v>#N/A</v>
      </c>
    </row>
    <row r="38" spans="1:6" s="9" customFormat="1">
      <c r="A38" s="196" t="s">
        <v>165</v>
      </c>
      <c r="B38" s="197" t="s">
        <v>334</v>
      </c>
      <c r="C38" s="198" t="s">
        <v>640</v>
      </c>
      <c r="D38" s="199" t="s">
        <v>640</v>
      </c>
      <c r="E38" s="194" t="e">
        <f>VLOOKUP(A38,'Planilha Orçamentária'!$A:$P,9,FALSE)</f>
        <v>#N/A</v>
      </c>
      <c r="F38" s="195" t="e">
        <f t="shared" si="0"/>
        <v>#N/A</v>
      </c>
    </row>
    <row r="39" spans="1:6" s="9" customFormat="1">
      <c r="A39" s="196" t="s">
        <v>168</v>
      </c>
      <c r="B39" s="197" t="s">
        <v>238</v>
      </c>
      <c r="C39" s="198" t="s">
        <v>640</v>
      </c>
      <c r="D39" s="199" t="s">
        <v>640</v>
      </c>
      <c r="E39" s="194" t="e">
        <f>VLOOKUP(A39,'Planilha Orçamentária'!$A:$P,9,FALSE)</f>
        <v>#N/A</v>
      </c>
      <c r="F39" s="195" t="e">
        <f t="shared" si="0"/>
        <v>#N/A</v>
      </c>
    </row>
    <row r="40" spans="1:6" s="9" customFormat="1">
      <c r="A40" s="196" t="s">
        <v>170</v>
      </c>
      <c r="B40" s="197" t="s">
        <v>353</v>
      </c>
      <c r="C40" s="198" t="s">
        <v>640</v>
      </c>
      <c r="D40" s="199" t="s">
        <v>640</v>
      </c>
      <c r="E40" s="194" t="e">
        <f>VLOOKUP(A40,'Planilha Orçamentária'!$A:$P,9,FALSE)</f>
        <v>#N/A</v>
      </c>
      <c r="F40" s="195" t="e">
        <f t="shared" si="0"/>
        <v>#N/A</v>
      </c>
    </row>
    <row r="41" spans="1:6" s="9" customFormat="1">
      <c r="A41" s="196" t="s">
        <v>487</v>
      </c>
      <c r="B41" s="197" t="s">
        <v>571</v>
      </c>
      <c r="C41" s="198" t="s">
        <v>640</v>
      </c>
      <c r="D41" s="199" t="s">
        <v>640</v>
      </c>
      <c r="E41" s="194" t="e">
        <f>VLOOKUP(A41,'Planilha Orçamentária'!$A:$P,9,FALSE)</f>
        <v>#N/A</v>
      </c>
      <c r="F41" s="195" t="e">
        <f t="shared" si="0"/>
        <v>#N/A</v>
      </c>
    </row>
    <row r="42" spans="1:6" s="9" customFormat="1">
      <c r="A42" s="196" t="s">
        <v>490</v>
      </c>
      <c r="B42" s="197" t="s">
        <v>491</v>
      </c>
      <c r="C42" s="198" t="s">
        <v>640</v>
      </c>
      <c r="D42" s="199" t="s">
        <v>640</v>
      </c>
      <c r="E42" s="194" t="e">
        <f>VLOOKUP(A42,'Planilha Orçamentária'!$A:$P,9,FALSE)</f>
        <v>#N/A</v>
      </c>
      <c r="F42" s="195" t="e">
        <f t="shared" si="0"/>
        <v>#N/A</v>
      </c>
    </row>
    <row r="43" spans="1:6" s="9" customFormat="1">
      <c r="A43" s="52"/>
      <c r="B43" s="47"/>
      <c r="C43" s="53"/>
      <c r="D43" s="54"/>
      <c r="E43" s="56"/>
      <c r="F43" s="57"/>
    </row>
    <row r="44" spans="1:6" s="9" customFormat="1">
      <c r="A44" s="82">
        <v>5</v>
      </c>
      <c r="B44" s="37" t="s">
        <v>308</v>
      </c>
      <c r="C44" s="175" t="s">
        <v>640</v>
      </c>
      <c r="D44" s="176" t="s">
        <v>640</v>
      </c>
      <c r="E44" s="174" t="e">
        <f>VLOOKUP(A44,'Planilha Orçamentária'!$A:$P,9,0)</f>
        <v>#N/A</v>
      </c>
      <c r="F44" s="143" t="e">
        <f>E44/$E$64</f>
        <v>#N/A</v>
      </c>
    </row>
    <row r="45" spans="1:6" s="9" customFormat="1">
      <c r="A45" s="196" t="s">
        <v>21</v>
      </c>
      <c r="B45" s="197" t="s">
        <v>269</v>
      </c>
      <c r="C45" s="198" t="s">
        <v>640</v>
      </c>
      <c r="D45" s="199" t="s">
        <v>640</v>
      </c>
      <c r="E45" s="194" t="e">
        <f>VLOOKUP(A45,'Planilha Orçamentária'!$A:$P,9,FALSE)</f>
        <v>#N/A</v>
      </c>
      <c r="F45" s="195" t="e">
        <f>E45/$E$64</f>
        <v>#N/A</v>
      </c>
    </row>
    <row r="46" spans="1:6" s="9" customFormat="1">
      <c r="A46" s="196" t="s">
        <v>182</v>
      </c>
      <c r="B46" s="197" t="s">
        <v>309</v>
      </c>
      <c r="C46" s="198" t="s">
        <v>640</v>
      </c>
      <c r="D46" s="199" t="s">
        <v>640</v>
      </c>
      <c r="E46" s="194" t="e">
        <f>VLOOKUP(A46,'Planilha Orçamentária'!$A:$P,9,FALSE)</f>
        <v>#N/A</v>
      </c>
      <c r="F46" s="195" t="e">
        <f>E46/$E$64</f>
        <v>#N/A</v>
      </c>
    </row>
    <row r="47" spans="1:6" s="9" customFormat="1">
      <c r="A47" s="52"/>
      <c r="B47" s="47"/>
      <c r="C47" s="53"/>
      <c r="D47" s="54"/>
      <c r="E47" s="56"/>
      <c r="F47" s="57"/>
    </row>
    <row r="48" spans="1:6" s="9" customFormat="1">
      <c r="A48" s="82">
        <v>6</v>
      </c>
      <c r="B48" s="37" t="s">
        <v>239</v>
      </c>
      <c r="C48" s="175" t="s">
        <v>640</v>
      </c>
      <c r="D48" s="176" t="s">
        <v>640</v>
      </c>
      <c r="E48" s="174" t="e">
        <f>VLOOKUP(A48,'Planilha Orçamentária'!$A:$P,9,0)</f>
        <v>#N/A</v>
      </c>
      <c r="F48" s="143" t="e">
        <f t="shared" ref="F48:F57" si="1">E48/$E$64</f>
        <v>#N/A</v>
      </c>
    </row>
    <row r="49" spans="1:6" s="9" customFormat="1">
      <c r="A49" s="196" t="s">
        <v>184</v>
      </c>
      <c r="B49" s="197" t="s">
        <v>240</v>
      </c>
      <c r="C49" s="198" t="s">
        <v>640</v>
      </c>
      <c r="D49" s="199" t="s">
        <v>640</v>
      </c>
      <c r="E49" s="194" t="e">
        <f>VLOOKUP(A49,'Planilha Orçamentária'!$A:$P,9,FALSE)</f>
        <v>#N/A</v>
      </c>
      <c r="F49" s="195" t="e">
        <f t="shared" si="1"/>
        <v>#N/A</v>
      </c>
    </row>
    <row r="50" spans="1:6" s="9" customFormat="1">
      <c r="A50" s="196" t="s">
        <v>260</v>
      </c>
      <c r="B50" s="197" t="s">
        <v>242</v>
      </c>
      <c r="C50" s="198" t="s">
        <v>640</v>
      </c>
      <c r="D50" s="199" t="s">
        <v>640</v>
      </c>
      <c r="E50" s="194" t="e">
        <f>VLOOKUP(A50,'Planilha Orçamentária'!$A:$P,9,FALSE)</f>
        <v>#N/A</v>
      </c>
      <c r="F50" s="195" t="e">
        <f t="shared" si="1"/>
        <v>#N/A</v>
      </c>
    </row>
    <row r="51" spans="1:6" s="9" customFormat="1">
      <c r="A51" s="196" t="s">
        <v>273</v>
      </c>
      <c r="B51" s="197" t="s">
        <v>264</v>
      </c>
      <c r="C51" s="198" t="s">
        <v>640</v>
      </c>
      <c r="D51" s="199" t="s">
        <v>640</v>
      </c>
      <c r="E51" s="194" t="e">
        <f>VLOOKUP(A51,'Planilha Orçamentária'!$A:$P,9,FALSE)</f>
        <v>#N/A</v>
      </c>
      <c r="F51" s="195" t="e">
        <f t="shared" si="1"/>
        <v>#N/A</v>
      </c>
    </row>
    <row r="52" spans="1:6" s="9" customFormat="1">
      <c r="A52" s="196" t="s">
        <v>275</v>
      </c>
      <c r="B52" s="197" t="s">
        <v>243</v>
      </c>
      <c r="C52" s="198" t="s">
        <v>640</v>
      </c>
      <c r="D52" s="199" t="s">
        <v>640</v>
      </c>
      <c r="E52" s="194" t="e">
        <f>VLOOKUP(A52,'Planilha Orçamentária'!$A:$P,9,FALSE)</f>
        <v>#N/A</v>
      </c>
      <c r="F52" s="195" t="e">
        <f t="shared" si="1"/>
        <v>#N/A</v>
      </c>
    </row>
    <row r="53" spans="1:6" s="9" customFormat="1">
      <c r="A53" s="196" t="s">
        <v>301</v>
      </c>
      <c r="B53" s="197" t="s">
        <v>257</v>
      </c>
      <c r="C53" s="198" t="s">
        <v>640</v>
      </c>
      <c r="D53" s="199" t="s">
        <v>640</v>
      </c>
      <c r="E53" s="194" t="e">
        <f>VLOOKUP(A53,'Planilha Orçamentária'!$A:$P,9,FALSE)</f>
        <v>#N/A</v>
      </c>
      <c r="F53" s="195" t="e">
        <f t="shared" si="1"/>
        <v>#N/A</v>
      </c>
    </row>
    <row r="54" spans="1:6" s="9" customFormat="1">
      <c r="A54" s="196" t="s">
        <v>279</v>
      </c>
      <c r="B54" s="197" t="s">
        <v>341</v>
      </c>
      <c r="C54" s="198" t="s">
        <v>640</v>
      </c>
      <c r="D54" s="199" t="s">
        <v>640</v>
      </c>
      <c r="E54" s="194" t="e">
        <f>VLOOKUP(A54,'Planilha Orçamentária'!$A:$P,9,FALSE)</f>
        <v>#N/A</v>
      </c>
      <c r="F54" s="195" t="e">
        <f t="shared" si="1"/>
        <v>#N/A</v>
      </c>
    </row>
    <row r="55" spans="1:6" s="9" customFormat="1">
      <c r="A55" s="196" t="s">
        <v>282</v>
      </c>
      <c r="B55" s="197" t="s">
        <v>245</v>
      </c>
      <c r="C55" s="198" t="s">
        <v>640</v>
      </c>
      <c r="D55" s="199" t="s">
        <v>640</v>
      </c>
      <c r="E55" s="194" t="e">
        <f>VLOOKUP(A55,'Planilha Orçamentária'!$A:$P,9,FALSE)</f>
        <v>#N/A</v>
      </c>
      <c r="F55" s="195" t="e">
        <f t="shared" si="1"/>
        <v>#N/A</v>
      </c>
    </row>
    <row r="56" spans="1:6" s="9" customFormat="1">
      <c r="A56" s="196" t="s">
        <v>287</v>
      </c>
      <c r="B56" s="197" t="s">
        <v>247</v>
      </c>
      <c r="C56" s="198" t="s">
        <v>640</v>
      </c>
      <c r="D56" s="199" t="s">
        <v>640</v>
      </c>
      <c r="E56" s="194" t="e">
        <f>VLOOKUP(A56,'Planilha Orçamentária'!$A:$P,9,FALSE)</f>
        <v>#N/A</v>
      </c>
      <c r="F56" s="195" t="e">
        <f t="shared" si="1"/>
        <v>#N/A</v>
      </c>
    </row>
    <row r="57" spans="1:6" s="9" customFormat="1">
      <c r="A57" s="196" t="s">
        <v>292</v>
      </c>
      <c r="B57" s="197" t="s">
        <v>249</v>
      </c>
      <c r="C57" s="198" t="s">
        <v>640</v>
      </c>
      <c r="D57" s="199" t="s">
        <v>640</v>
      </c>
      <c r="E57" s="194" t="e">
        <f>VLOOKUP(A57,'Planilha Orçamentária'!$A:$P,9,FALSE)</f>
        <v>#N/A</v>
      </c>
      <c r="F57" s="195" t="e">
        <f t="shared" si="1"/>
        <v>#N/A</v>
      </c>
    </row>
    <row r="58" spans="1:6" s="9" customFormat="1">
      <c r="A58" s="52"/>
      <c r="B58" s="47"/>
      <c r="C58" s="53"/>
      <c r="D58" s="54"/>
      <c r="E58" s="56"/>
      <c r="F58" s="57"/>
    </row>
    <row r="59" spans="1:6" s="9" customFormat="1">
      <c r="A59" s="82">
        <v>7</v>
      </c>
      <c r="B59" s="37" t="s">
        <v>58</v>
      </c>
      <c r="C59" s="175" t="s">
        <v>640</v>
      </c>
      <c r="D59" s="176" t="s">
        <v>640</v>
      </c>
      <c r="E59" s="174" t="e">
        <f>VLOOKUP(A59,'Planilha Orçamentária'!$A:$P,9,0)</f>
        <v>#N/A</v>
      </c>
      <c r="F59" s="143" t="e">
        <f>E59/$E$64</f>
        <v>#N/A</v>
      </c>
    </row>
    <row r="60" spans="1:6" s="9" customFormat="1">
      <c r="A60" s="196" t="s">
        <v>213</v>
      </c>
      <c r="B60" s="197" t="s">
        <v>215</v>
      </c>
      <c r="C60" s="198" t="s">
        <v>640</v>
      </c>
      <c r="D60" s="199" t="s">
        <v>640</v>
      </c>
      <c r="E60" s="194" t="e">
        <f>VLOOKUP(A60,'Planilha Orçamentária'!$A:$P,9,FALSE)</f>
        <v>#N/A</v>
      </c>
      <c r="F60" s="195" t="e">
        <f>E60/$E$64</f>
        <v>#N/A</v>
      </c>
    </row>
    <row r="61" spans="1:6" s="9" customFormat="1">
      <c r="A61" s="196" t="s">
        <v>255</v>
      </c>
      <c r="B61" s="197" t="s">
        <v>621</v>
      </c>
      <c r="C61" s="198" t="s">
        <v>640</v>
      </c>
      <c r="D61" s="199" t="s">
        <v>640</v>
      </c>
      <c r="E61" s="194" t="e">
        <f>VLOOKUP(A61,'Planilha Orçamentária'!$A:$P,9,FALSE)</f>
        <v>#N/A</v>
      </c>
      <c r="F61" s="195" t="e">
        <f>E61/$E$64</f>
        <v>#N/A</v>
      </c>
    </row>
    <row r="62" spans="1:6" s="9" customFormat="1">
      <c r="A62" s="196" t="s">
        <v>619</v>
      </c>
      <c r="B62" s="197" t="s">
        <v>622</v>
      </c>
      <c r="C62" s="198" t="s">
        <v>640</v>
      </c>
      <c r="D62" s="199" t="s">
        <v>640</v>
      </c>
      <c r="E62" s="194" t="e">
        <f>VLOOKUP(A62,'Planilha Orçamentária'!$A:$P,9,FALSE)</f>
        <v>#N/A</v>
      </c>
      <c r="F62" s="195" t="e">
        <f>E62/$E$64</f>
        <v>#N/A</v>
      </c>
    </row>
    <row r="63" spans="1:6" s="9" customFormat="1">
      <c r="A63" s="52"/>
      <c r="B63" s="47"/>
      <c r="C63" s="53"/>
      <c r="D63" s="54"/>
      <c r="E63" s="56"/>
      <c r="F63" s="57"/>
    </row>
    <row r="64" spans="1:6" s="7" customFormat="1">
      <c r="A64" s="485" t="s">
        <v>150</v>
      </c>
      <c r="B64" s="486"/>
      <c r="C64" s="486"/>
      <c r="D64" s="486"/>
      <c r="E64" s="174" t="e">
        <f>E17+E22+E28+E32+E44+E48+E59</f>
        <v>#N/A</v>
      </c>
      <c r="F64" s="143" t="e">
        <f>F17+F22+F28+F32+F44+F48+F59</f>
        <v>#N/A</v>
      </c>
    </row>
    <row r="65" spans="1:6" s="7" customFormat="1" ht="14.25" customHeight="1">
      <c r="A65" s="482" t="s">
        <v>23</v>
      </c>
      <c r="B65" s="483"/>
      <c r="C65" s="483"/>
      <c r="D65" s="484"/>
      <c r="E65" s="51">
        <v>3</v>
      </c>
      <c r="F65" s="50" t="s">
        <v>41</v>
      </c>
    </row>
    <row r="66" spans="1:6" s="7" customFormat="1" ht="4.5" customHeight="1">
      <c r="A66" s="477"/>
      <c r="B66" s="478"/>
      <c r="C66" s="478"/>
      <c r="D66" s="478"/>
      <c r="E66" s="478"/>
      <c r="F66" s="479"/>
    </row>
  </sheetData>
  <mergeCells count="23">
    <mergeCell ref="E9:F9"/>
    <mergeCell ref="C13:D13"/>
    <mergeCell ref="E13:F13"/>
    <mergeCell ref="A14:F14"/>
    <mergeCell ref="A15:A16"/>
    <mergeCell ref="C12:D12"/>
    <mergeCell ref="C9:D9"/>
    <mergeCell ref="E10:F10"/>
    <mergeCell ref="C11:D11"/>
    <mergeCell ref="E12:F12"/>
    <mergeCell ref="E11:F11"/>
    <mergeCell ref="C10:D10"/>
    <mergeCell ref="A1:F1"/>
    <mergeCell ref="A5:F5"/>
    <mergeCell ref="A6:F6"/>
    <mergeCell ref="A7:F7"/>
    <mergeCell ref="A8:F8"/>
    <mergeCell ref="A66:F66"/>
    <mergeCell ref="E15:E16"/>
    <mergeCell ref="A65:D65"/>
    <mergeCell ref="A64:D64"/>
    <mergeCell ref="B15:D16"/>
    <mergeCell ref="F15:F16"/>
  </mergeCells>
  <printOptions horizontalCentered="1"/>
  <pageMargins left="0.31496062992125984" right="0.31496062992125984" top="0.59055118110236227" bottom="0.78740157480314965" header="0.31496062992125984" footer="0.31496062992125984"/>
  <pageSetup paperSize="9" scale="64" fitToHeight="0" orientation="portrait"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showGridLines="0" tabSelected="1" view="pageBreakPreview" topLeftCell="C28" zoomScaleNormal="70" zoomScaleSheetLayoutView="100" workbookViewId="0">
      <selection activeCell="D20" sqref="D20"/>
    </sheetView>
  </sheetViews>
  <sheetFormatPr defaultColWidth="9.140625" defaultRowHeight="15"/>
  <cols>
    <col min="1" max="2" width="13" style="6" customWidth="1"/>
    <col min="3" max="3" width="13" style="406" customWidth="1"/>
    <col min="4" max="4" width="13" style="6" customWidth="1"/>
    <col min="5" max="5" width="14" style="6" customWidth="1"/>
    <col min="6" max="6" width="71.42578125" style="6" customWidth="1"/>
    <col min="7" max="7" width="22.85546875" style="6" customWidth="1"/>
    <col min="8" max="8" width="15" style="6" customWidth="1"/>
    <col min="9" max="9" width="20.140625" style="442" customWidth="1"/>
    <col min="10" max="10" width="14.28515625" style="442" customWidth="1"/>
    <col min="11" max="11" width="19.5703125" style="442" customWidth="1"/>
    <col min="12" max="12" width="14.42578125" style="456" customWidth="1"/>
    <col min="13" max="15" width="15" style="6" customWidth="1"/>
    <col min="16" max="16" width="31.140625" style="6" customWidth="1"/>
    <col min="17" max="17" width="13.28515625" style="406" customWidth="1"/>
    <col min="18" max="18" width="9.140625" style="6"/>
    <col min="19" max="19" width="10.42578125" style="6" bestFit="1" customWidth="1"/>
    <col min="20" max="16384" width="9.140625" style="6"/>
  </cols>
  <sheetData>
    <row r="1" spans="1:17" s="7" customFormat="1" ht="3.75" customHeight="1">
      <c r="A1" s="477"/>
      <c r="B1" s="507"/>
      <c r="C1" s="507"/>
      <c r="D1" s="507"/>
      <c r="E1" s="507"/>
      <c r="F1" s="478"/>
      <c r="G1" s="478"/>
      <c r="H1" s="478"/>
      <c r="I1" s="478"/>
      <c r="J1" s="478"/>
      <c r="K1" s="478"/>
      <c r="L1" s="478"/>
      <c r="M1" s="478"/>
      <c r="N1" s="478"/>
      <c r="O1" s="478"/>
      <c r="P1" s="479"/>
      <c r="Q1" s="404"/>
    </row>
    <row r="2" spans="1:17" s="7" customFormat="1" ht="16.5" customHeight="1">
      <c r="A2" s="523" t="s">
        <v>52</v>
      </c>
      <c r="B2" s="457"/>
      <c r="C2" s="421"/>
      <c r="D2" s="524" t="s">
        <v>759</v>
      </c>
      <c r="E2" s="524"/>
      <c r="F2" s="524"/>
      <c r="G2" s="521" t="s">
        <v>151</v>
      </c>
      <c r="H2" s="522"/>
      <c r="I2" s="431"/>
      <c r="J2" s="431"/>
      <c r="K2" s="431"/>
      <c r="L2" s="443"/>
      <c r="M2" s="28"/>
      <c r="N2" s="28"/>
      <c r="O2" s="27"/>
      <c r="P2" s="29"/>
      <c r="Q2" s="404"/>
    </row>
    <row r="3" spans="1:17" s="7" customFormat="1" ht="16.5" customHeight="1">
      <c r="A3" s="523"/>
      <c r="B3" s="457"/>
      <c r="C3" s="421"/>
      <c r="D3" s="524"/>
      <c r="E3" s="524"/>
      <c r="F3" s="524"/>
      <c r="G3" s="147" t="s">
        <v>70</v>
      </c>
      <c r="H3" s="148" t="s">
        <v>69</v>
      </c>
      <c r="I3" s="439"/>
      <c r="J3" s="439"/>
      <c r="K3" s="439"/>
      <c r="L3" s="444"/>
      <c r="M3" s="20"/>
      <c r="N3" s="20"/>
      <c r="O3" s="30"/>
      <c r="P3" s="31"/>
      <c r="Q3" s="404"/>
    </row>
    <row r="4" spans="1:17" s="7" customFormat="1">
      <c r="A4" s="523" t="s">
        <v>5</v>
      </c>
      <c r="B4" s="457"/>
      <c r="C4" s="421"/>
      <c r="D4" s="524" t="s">
        <v>721</v>
      </c>
      <c r="E4" s="525"/>
      <c r="F4" s="525"/>
      <c r="G4" s="150">
        <v>43831</v>
      </c>
      <c r="H4" s="151">
        <v>43952</v>
      </c>
      <c r="I4" s="440"/>
      <c r="J4" s="440"/>
      <c r="K4" s="440"/>
      <c r="L4" s="445"/>
      <c r="M4" s="20"/>
      <c r="N4" s="20"/>
      <c r="O4" s="30"/>
      <c r="P4" s="31"/>
      <c r="Q4" s="404"/>
    </row>
    <row r="5" spans="1:17" s="7" customFormat="1" ht="30">
      <c r="A5" s="523"/>
      <c r="B5" s="457"/>
      <c r="C5" s="421"/>
      <c r="D5" s="525"/>
      <c r="E5" s="525"/>
      <c r="F5" s="525"/>
      <c r="G5" s="231" t="s">
        <v>190</v>
      </c>
      <c r="H5" s="207">
        <v>0.24996154568779949</v>
      </c>
      <c r="I5" s="432"/>
      <c r="J5" s="432"/>
      <c r="K5" s="432"/>
      <c r="L5" s="446"/>
      <c r="M5" s="30"/>
      <c r="N5" s="20"/>
      <c r="O5" s="30"/>
      <c r="P5" s="31"/>
      <c r="Q5" s="404"/>
    </row>
    <row r="6" spans="1:17" s="7" customFormat="1" ht="33.75" customHeight="1">
      <c r="A6" s="26" t="s">
        <v>53</v>
      </c>
      <c r="B6" s="26"/>
      <c r="C6" s="422"/>
      <c r="D6" s="244" t="s">
        <v>104</v>
      </c>
      <c r="E6" s="41"/>
      <c r="F6" s="158"/>
      <c r="G6" s="209" t="s">
        <v>723</v>
      </c>
      <c r="H6" s="208">
        <v>0.16803591074208635</v>
      </c>
      <c r="I6" s="433"/>
      <c r="J6" s="433"/>
      <c r="K6" s="433"/>
      <c r="L6" s="447"/>
      <c r="M6" s="32"/>
      <c r="N6" s="33"/>
      <c r="O6" s="32"/>
      <c r="P6" s="34"/>
      <c r="Q6" s="404"/>
    </row>
    <row r="7" spans="1:17" s="7" customFormat="1" ht="3" customHeight="1">
      <c r="A7" s="477"/>
      <c r="B7" s="507"/>
      <c r="C7" s="507"/>
      <c r="D7" s="507"/>
      <c r="E7" s="507"/>
      <c r="F7" s="478"/>
      <c r="G7" s="478"/>
      <c r="H7" s="478"/>
      <c r="I7" s="478"/>
      <c r="J7" s="478"/>
      <c r="K7" s="478"/>
      <c r="L7" s="478"/>
      <c r="M7" s="478"/>
      <c r="N7" s="478"/>
      <c r="O7" s="478"/>
      <c r="P7" s="479"/>
      <c r="Q7" s="404"/>
    </row>
    <row r="8" spans="1:17" s="7" customFormat="1" ht="21">
      <c r="A8" s="495" t="s">
        <v>104</v>
      </c>
      <c r="B8" s="496"/>
      <c r="C8" s="496"/>
      <c r="D8" s="496"/>
      <c r="E8" s="496"/>
      <c r="F8" s="496"/>
      <c r="G8" s="496"/>
      <c r="H8" s="496"/>
      <c r="I8" s="496"/>
      <c r="J8" s="496"/>
      <c r="K8" s="496"/>
      <c r="L8" s="496"/>
      <c r="M8" s="496"/>
      <c r="N8" s="496"/>
      <c r="O8" s="496"/>
      <c r="P8" s="497"/>
      <c r="Q8" s="404"/>
    </row>
    <row r="9" spans="1:17" s="7" customFormat="1" ht="4.5" customHeight="1">
      <c r="A9" s="477"/>
      <c r="B9" s="507"/>
      <c r="C9" s="507"/>
      <c r="D9" s="507"/>
      <c r="E9" s="507"/>
      <c r="F9" s="478"/>
      <c r="G9" s="478"/>
      <c r="H9" s="478"/>
      <c r="I9" s="478"/>
      <c r="J9" s="478"/>
      <c r="K9" s="478"/>
      <c r="L9" s="478"/>
      <c r="M9" s="478"/>
      <c r="N9" s="478"/>
      <c r="O9" s="478"/>
      <c r="P9" s="479"/>
      <c r="Q9" s="404"/>
    </row>
    <row r="10" spans="1:17" s="7" customFormat="1">
      <c r="A10" s="498" t="s">
        <v>6</v>
      </c>
      <c r="B10" s="529"/>
      <c r="C10" s="529"/>
      <c r="D10" s="529"/>
      <c r="E10" s="529"/>
      <c r="F10" s="499"/>
      <c r="G10" s="499"/>
      <c r="H10" s="499"/>
      <c r="I10" s="499"/>
      <c r="J10" s="499"/>
      <c r="K10" s="499"/>
      <c r="L10" s="499"/>
      <c r="M10" s="499"/>
      <c r="N10" s="499"/>
      <c r="O10" s="499"/>
      <c r="P10" s="500"/>
      <c r="Q10" s="404"/>
    </row>
    <row r="11" spans="1:17" s="7" customFormat="1">
      <c r="A11" s="526" t="s">
        <v>7</v>
      </c>
      <c r="B11" s="527"/>
      <c r="C11" s="527"/>
      <c r="D11" s="528"/>
      <c r="E11" s="526" t="s">
        <v>8</v>
      </c>
      <c r="F11" s="528"/>
      <c r="G11" s="501" t="s">
        <v>9</v>
      </c>
      <c r="H11" s="501"/>
      <c r="I11" s="434"/>
      <c r="J11" s="434"/>
      <c r="K11" s="434"/>
      <c r="L11" s="448"/>
      <c r="M11" s="526" t="s">
        <v>10</v>
      </c>
      <c r="N11" s="527"/>
      <c r="O11" s="527"/>
      <c r="P11" s="528"/>
      <c r="Q11" s="404"/>
    </row>
    <row r="12" spans="1:17" s="7" customFormat="1">
      <c r="A12" s="517" t="s">
        <v>78</v>
      </c>
      <c r="B12" s="518"/>
      <c r="C12" s="518"/>
      <c r="D12" s="519"/>
      <c r="E12" s="517" t="s">
        <v>11</v>
      </c>
      <c r="F12" s="519"/>
      <c r="G12" s="520">
        <v>43612</v>
      </c>
      <c r="H12" s="520"/>
      <c r="I12" s="435"/>
      <c r="J12" s="435"/>
      <c r="K12" s="435"/>
      <c r="L12" s="449"/>
      <c r="M12" s="517" t="s">
        <v>189</v>
      </c>
      <c r="N12" s="518"/>
      <c r="O12" s="518"/>
      <c r="P12" s="519"/>
      <c r="Q12" s="404"/>
    </row>
    <row r="13" spans="1:17" s="7" customFormat="1">
      <c r="A13" s="517" t="s">
        <v>460</v>
      </c>
      <c r="B13" s="518"/>
      <c r="C13" s="518"/>
      <c r="D13" s="519"/>
      <c r="E13" s="517" t="s">
        <v>461</v>
      </c>
      <c r="F13" s="519"/>
      <c r="G13" s="520">
        <v>43767</v>
      </c>
      <c r="H13" s="520"/>
      <c r="I13" s="435"/>
      <c r="J13" s="435"/>
      <c r="K13" s="435"/>
      <c r="L13" s="449"/>
      <c r="M13" s="517" t="s">
        <v>189</v>
      </c>
      <c r="N13" s="518"/>
      <c r="O13" s="518"/>
      <c r="P13" s="519"/>
      <c r="Q13" s="404"/>
    </row>
    <row r="14" spans="1:17" s="7" customFormat="1">
      <c r="A14" s="517" t="s">
        <v>665</v>
      </c>
      <c r="B14" s="518"/>
      <c r="C14" s="518"/>
      <c r="D14" s="519"/>
      <c r="E14" s="517" t="s">
        <v>666</v>
      </c>
      <c r="F14" s="519"/>
      <c r="G14" s="520">
        <v>43990</v>
      </c>
      <c r="H14" s="520"/>
      <c r="I14" s="435"/>
      <c r="J14" s="435"/>
      <c r="K14" s="435"/>
      <c r="L14" s="449"/>
      <c r="M14" s="517" t="s">
        <v>189</v>
      </c>
      <c r="N14" s="518"/>
      <c r="O14" s="518"/>
      <c r="P14" s="519"/>
      <c r="Q14" s="404"/>
    </row>
    <row r="15" spans="1:17" s="7" customFormat="1">
      <c r="A15" s="517" t="s">
        <v>716</v>
      </c>
      <c r="B15" s="518"/>
      <c r="C15" s="518"/>
      <c r="D15" s="519"/>
      <c r="E15" s="517" t="s">
        <v>717</v>
      </c>
      <c r="F15" s="519"/>
      <c r="G15" s="520">
        <v>44019</v>
      </c>
      <c r="H15" s="520"/>
      <c r="I15" s="435"/>
      <c r="J15" s="435"/>
      <c r="K15" s="435"/>
      <c r="L15" s="449"/>
      <c r="M15" s="517" t="s">
        <v>189</v>
      </c>
      <c r="N15" s="518"/>
      <c r="O15" s="518"/>
      <c r="P15" s="519"/>
      <c r="Q15" s="404"/>
    </row>
    <row r="16" spans="1:17" s="7" customFormat="1" ht="4.5" customHeight="1">
      <c r="A16" s="505"/>
      <c r="B16" s="505"/>
      <c r="C16" s="505"/>
      <c r="D16" s="505"/>
      <c r="E16" s="505"/>
      <c r="F16" s="505"/>
      <c r="G16" s="505"/>
      <c r="H16" s="505"/>
      <c r="I16" s="505"/>
      <c r="J16" s="505"/>
      <c r="K16" s="505"/>
      <c r="L16" s="505"/>
      <c r="M16" s="505"/>
      <c r="N16" s="505"/>
      <c r="O16" s="505"/>
      <c r="P16" s="505"/>
      <c r="Q16" s="404"/>
    </row>
    <row r="17" spans="1:17" s="7" customFormat="1" ht="30">
      <c r="A17" s="506" t="s">
        <v>12</v>
      </c>
      <c r="B17" s="460"/>
      <c r="C17" s="423"/>
      <c r="D17" s="513" t="s">
        <v>105</v>
      </c>
      <c r="E17" s="515" t="s">
        <v>0</v>
      </c>
      <c r="F17" s="506" t="s">
        <v>13</v>
      </c>
      <c r="G17" s="506" t="s">
        <v>2</v>
      </c>
      <c r="H17" s="508" t="s">
        <v>3</v>
      </c>
      <c r="I17" s="436" t="s">
        <v>754</v>
      </c>
      <c r="J17" s="436" t="s">
        <v>755</v>
      </c>
      <c r="K17" s="436" t="s">
        <v>756</v>
      </c>
      <c r="L17" s="450" t="s">
        <v>757</v>
      </c>
      <c r="M17" s="509" t="s">
        <v>146</v>
      </c>
      <c r="N17" s="510"/>
      <c r="O17" s="480" t="s">
        <v>24</v>
      </c>
      <c r="P17" s="493" t="s">
        <v>149</v>
      </c>
      <c r="Q17" s="404"/>
    </row>
    <row r="18" spans="1:17" s="7" customFormat="1">
      <c r="A18" s="506"/>
      <c r="B18" s="461"/>
      <c r="C18" s="424"/>
      <c r="D18" s="514"/>
      <c r="E18" s="516"/>
      <c r="F18" s="506"/>
      <c r="G18" s="506"/>
      <c r="H18" s="508"/>
      <c r="I18" s="437"/>
      <c r="J18" s="437"/>
      <c r="K18" s="437"/>
      <c r="L18" s="451"/>
      <c r="M18" s="81" t="s">
        <v>147</v>
      </c>
      <c r="N18" s="81" t="s">
        <v>148</v>
      </c>
      <c r="O18" s="481"/>
      <c r="P18" s="494"/>
      <c r="Q18" s="404"/>
    </row>
    <row r="19" spans="1:17" s="9" customFormat="1">
      <c r="A19" s="167">
        <v>1</v>
      </c>
      <c r="B19" s="167"/>
      <c r="C19" s="425"/>
      <c r="D19" s="167"/>
      <c r="E19" s="167"/>
      <c r="F19" s="168" t="s">
        <v>208</v>
      </c>
      <c r="G19" s="169" t="s">
        <v>640</v>
      </c>
      <c r="H19" s="169" t="s">
        <v>640</v>
      </c>
      <c r="I19" s="441"/>
      <c r="J19" s="441"/>
      <c r="K19" s="441"/>
      <c r="L19" s="452"/>
      <c r="M19" s="170" t="s">
        <v>640</v>
      </c>
      <c r="N19" s="171" t="str">
        <f>IF(E19="","",M19*(1+$H$5))</f>
        <v/>
      </c>
      <c r="O19" s="172"/>
      <c r="P19" s="173"/>
      <c r="Q19" s="405"/>
    </row>
    <row r="20" spans="1:17" s="9" customFormat="1" ht="30">
      <c r="A20" s="476" t="s">
        <v>281</v>
      </c>
      <c r="B20" s="476" t="s">
        <v>758</v>
      </c>
      <c r="C20" s="426"/>
      <c r="D20" s="43" t="s">
        <v>69</v>
      </c>
      <c r="E20" s="43">
        <v>96975</v>
      </c>
      <c r="F20" s="44" t="s">
        <v>600</v>
      </c>
      <c r="G20" s="201" t="s">
        <v>66</v>
      </c>
      <c r="H20" s="45">
        <v>55</v>
      </c>
      <c r="I20" s="453">
        <v>78.599999999999994</v>
      </c>
      <c r="J20" s="453">
        <f>I20*Q20</f>
        <v>98.25</v>
      </c>
      <c r="K20" s="45">
        <f>H20*J20</f>
        <v>5403.75</v>
      </c>
      <c r="L20" s="453">
        <f>K20-O20</f>
        <v>1356.2999999999997</v>
      </c>
      <c r="M20" s="74">
        <v>58.87</v>
      </c>
      <c r="N20" s="46">
        <f t="shared" ref="N20:N31" si="0">IF(E20="","",ROUND(M20*(1+$H$5),2))</f>
        <v>73.59</v>
      </c>
      <c r="O20" s="46">
        <f>IF(E20="","",H20*N20)</f>
        <v>4047.4500000000003</v>
      </c>
      <c r="P20" s="145"/>
      <c r="Q20" s="405">
        <v>1.25</v>
      </c>
    </row>
    <row r="21" spans="1:17" s="9" customFormat="1" ht="90">
      <c r="A21" s="476" t="s">
        <v>304</v>
      </c>
      <c r="B21" s="468" t="s">
        <v>758</v>
      </c>
      <c r="C21" s="467" t="s">
        <v>744</v>
      </c>
      <c r="D21" s="468" t="s">
        <v>70</v>
      </c>
      <c r="E21" s="468" t="s">
        <v>130</v>
      </c>
      <c r="F21" s="469" t="s">
        <v>530</v>
      </c>
      <c r="G21" s="470" t="s">
        <v>66</v>
      </c>
      <c r="H21" s="471">
        <v>1352</v>
      </c>
      <c r="I21" s="458">
        <v>175.8</v>
      </c>
      <c r="J21" s="458">
        <f t="shared" ref="J21:J30" si="1">I21*Q21</f>
        <v>219.75</v>
      </c>
      <c r="K21" s="471">
        <f>H21*I21</f>
        <v>237681.6</v>
      </c>
      <c r="L21" s="453">
        <f t="shared" ref="L21:L30" si="2">K21-O21</f>
        <v>40668.160000000003</v>
      </c>
      <c r="M21" s="74">
        <v>116.58</v>
      </c>
      <c r="N21" s="46">
        <f t="shared" si="0"/>
        <v>145.72</v>
      </c>
      <c r="O21" s="46">
        <f>IF(E21="","",H21*N21)</f>
        <v>197013.44</v>
      </c>
      <c r="P21" s="145"/>
      <c r="Q21" s="405">
        <v>1.25</v>
      </c>
    </row>
    <row r="22" spans="1:17" s="9" customFormat="1" ht="90">
      <c r="A22" s="476" t="s">
        <v>535</v>
      </c>
      <c r="B22" s="468" t="s">
        <v>758</v>
      </c>
      <c r="C22" s="467" t="s">
        <v>745</v>
      </c>
      <c r="D22" s="468" t="s">
        <v>70</v>
      </c>
      <c r="E22" s="468" t="s">
        <v>128</v>
      </c>
      <c r="F22" s="469" t="s">
        <v>534</v>
      </c>
      <c r="G22" s="470" t="s">
        <v>66</v>
      </c>
      <c r="H22" s="471">
        <v>338</v>
      </c>
      <c r="I22" s="458">
        <f>89.22</f>
        <v>89.22</v>
      </c>
      <c r="J22" s="458">
        <f t="shared" si="1"/>
        <v>111.52500000000001</v>
      </c>
      <c r="K22" s="471">
        <f t="shared" ref="K22:K30" si="3">H22*J22</f>
        <v>37695.450000000004</v>
      </c>
      <c r="L22" s="453">
        <f t="shared" si="2"/>
        <v>13007.930000000004</v>
      </c>
      <c r="M22" s="74">
        <v>58.43</v>
      </c>
      <c r="N22" s="46">
        <f t="shared" si="0"/>
        <v>73.040000000000006</v>
      </c>
      <c r="O22" s="46">
        <f t="shared" ref="O22:O31" si="4">IF(E22="","",H22*N22)</f>
        <v>24687.52</v>
      </c>
      <c r="P22" s="145"/>
      <c r="Q22" s="405">
        <v>1.25</v>
      </c>
    </row>
    <row r="23" spans="1:17" s="9" customFormat="1" ht="90">
      <c r="A23" s="476" t="s">
        <v>541</v>
      </c>
      <c r="B23" s="468" t="s">
        <v>758</v>
      </c>
      <c r="C23" s="467" t="s">
        <v>746</v>
      </c>
      <c r="D23" s="468" t="s">
        <v>70</v>
      </c>
      <c r="E23" s="468" t="s">
        <v>129</v>
      </c>
      <c r="F23" s="469" t="s">
        <v>536</v>
      </c>
      <c r="G23" s="470" t="s">
        <v>66</v>
      </c>
      <c r="H23" s="471">
        <v>25</v>
      </c>
      <c r="I23" s="458">
        <f>111.22</f>
        <v>111.22</v>
      </c>
      <c r="J23" s="458">
        <f t="shared" si="1"/>
        <v>139.02500000000001</v>
      </c>
      <c r="K23" s="471">
        <f t="shared" si="3"/>
        <v>3475.625</v>
      </c>
      <c r="L23" s="453">
        <f t="shared" si="2"/>
        <v>995.125</v>
      </c>
      <c r="M23" s="74">
        <v>79.38</v>
      </c>
      <c r="N23" s="46">
        <f t="shared" si="0"/>
        <v>99.22</v>
      </c>
      <c r="O23" s="46">
        <f t="shared" si="4"/>
        <v>2480.5</v>
      </c>
      <c r="P23" s="145"/>
      <c r="Q23" s="405">
        <v>1.25</v>
      </c>
    </row>
    <row r="24" spans="1:17" s="9" customFormat="1" ht="90">
      <c r="A24" s="476" t="s">
        <v>580</v>
      </c>
      <c r="B24" s="468" t="s">
        <v>758</v>
      </c>
      <c r="C24" s="467" t="s">
        <v>747</v>
      </c>
      <c r="D24" s="468" t="s">
        <v>70</v>
      </c>
      <c r="E24" s="468" t="s">
        <v>127</v>
      </c>
      <c r="F24" s="469" t="s">
        <v>538</v>
      </c>
      <c r="G24" s="470" t="s">
        <v>66</v>
      </c>
      <c r="H24" s="471">
        <v>205</v>
      </c>
      <c r="I24" s="458">
        <f>55.01</f>
        <v>55.01</v>
      </c>
      <c r="J24" s="458">
        <f t="shared" si="1"/>
        <v>68.762500000000003</v>
      </c>
      <c r="K24" s="471">
        <f t="shared" si="3"/>
        <v>14096.3125</v>
      </c>
      <c r="L24" s="453">
        <f t="shared" si="2"/>
        <v>4643.7625000000007</v>
      </c>
      <c r="M24" s="74">
        <v>36.89</v>
      </c>
      <c r="N24" s="46">
        <f t="shared" si="0"/>
        <v>46.11</v>
      </c>
      <c r="O24" s="46">
        <f t="shared" si="4"/>
        <v>9452.5499999999993</v>
      </c>
      <c r="P24" s="145"/>
      <c r="Q24" s="405">
        <v>1.25</v>
      </c>
    </row>
    <row r="25" spans="1:17" s="9" customFormat="1" ht="90">
      <c r="A25" s="476" t="s">
        <v>543</v>
      </c>
      <c r="B25" s="468" t="s">
        <v>758</v>
      </c>
      <c r="C25" s="467" t="s">
        <v>748</v>
      </c>
      <c r="D25" s="468" t="s">
        <v>70</v>
      </c>
      <c r="E25" s="468" t="s">
        <v>126</v>
      </c>
      <c r="F25" s="469" t="s">
        <v>540</v>
      </c>
      <c r="G25" s="470" t="s">
        <v>66</v>
      </c>
      <c r="H25" s="471">
        <v>120</v>
      </c>
      <c r="I25" s="458">
        <f>39.91</f>
        <v>39.909999999999997</v>
      </c>
      <c r="J25" s="458">
        <f t="shared" si="1"/>
        <v>49.887499999999996</v>
      </c>
      <c r="K25" s="471">
        <f t="shared" si="3"/>
        <v>5986.4999999999991</v>
      </c>
      <c r="L25" s="453">
        <f t="shared" si="2"/>
        <v>2127.2999999999993</v>
      </c>
      <c r="M25" s="74">
        <v>25.73</v>
      </c>
      <c r="N25" s="46">
        <f t="shared" si="0"/>
        <v>32.159999999999997</v>
      </c>
      <c r="O25" s="46">
        <f t="shared" si="4"/>
        <v>3859.2</v>
      </c>
      <c r="P25" s="145"/>
      <c r="Q25" s="405">
        <v>1.25</v>
      </c>
    </row>
    <row r="26" spans="1:17" s="9" customFormat="1" ht="90">
      <c r="A26" s="476" t="s">
        <v>545</v>
      </c>
      <c r="B26" s="468" t="s">
        <v>758</v>
      </c>
      <c r="C26" s="467" t="s">
        <v>749</v>
      </c>
      <c r="D26" s="468" t="s">
        <v>70</v>
      </c>
      <c r="E26" s="468" t="s">
        <v>125</v>
      </c>
      <c r="F26" s="469" t="s">
        <v>542</v>
      </c>
      <c r="G26" s="470" t="s">
        <v>66</v>
      </c>
      <c r="H26" s="471">
        <v>195</v>
      </c>
      <c r="I26" s="458">
        <f>28.8</f>
        <v>28.8</v>
      </c>
      <c r="J26" s="458">
        <f t="shared" si="1"/>
        <v>36</v>
      </c>
      <c r="K26" s="471">
        <f t="shared" si="3"/>
        <v>7020</v>
      </c>
      <c r="L26" s="453">
        <f t="shared" si="2"/>
        <v>2189.8500000000004</v>
      </c>
      <c r="M26" s="74">
        <v>19.82</v>
      </c>
      <c r="N26" s="46">
        <f t="shared" si="0"/>
        <v>24.77</v>
      </c>
      <c r="O26" s="46">
        <f t="shared" si="4"/>
        <v>4830.1499999999996</v>
      </c>
      <c r="P26" s="145"/>
      <c r="Q26" s="405">
        <v>1.25</v>
      </c>
    </row>
    <row r="27" spans="1:17" s="9" customFormat="1" ht="90">
      <c r="A27" s="476" t="s">
        <v>547</v>
      </c>
      <c r="B27" s="468" t="s">
        <v>758</v>
      </c>
      <c r="C27" s="467" t="s">
        <v>750</v>
      </c>
      <c r="D27" s="468" t="s">
        <v>70</v>
      </c>
      <c r="E27" s="468" t="s">
        <v>124</v>
      </c>
      <c r="F27" s="469" t="s">
        <v>544</v>
      </c>
      <c r="G27" s="470" t="s">
        <v>66</v>
      </c>
      <c r="H27" s="471">
        <v>300</v>
      </c>
      <c r="I27" s="458">
        <f>21.54</f>
        <v>21.54</v>
      </c>
      <c r="J27" s="458">
        <f t="shared" si="1"/>
        <v>26.924999999999997</v>
      </c>
      <c r="K27" s="471">
        <f t="shared" si="3"/>
        <v>8077.4999999999991</v>
      </c>
      <c r="L27" s="453">
        <f t="shared" si="2"/>
        <v>1972.4999999999991</v>
      </c>
      <c r="M27" s="74">
        <v>16.28</v>
      </c>
      <c r="N27" s="46">
        <f t="shared" si="0"/>
        <v>20.350000000000001</v>
      </c>
      <c r="O27" s="46">
        <f t="shared" si="4"/>
        <v>6105</v>
      </c>
      <c r="P27" s="145"/>
      <c r="Q27" s="405">
        <v>1.25</v>
      </c>
    </row>
    <row r="28" spans="1:17" s="9" customFormat="1" ht="90">
      <c r="A28" s="476" t="s">
        <v>550</v>
      </c>
      <c r="B28" s="468" t="s">
        <v>758</v>
      </c>
      <c r="C28" s="467" t="s">
        <v>751</v>
      </c>
      <c r="D28" s="468" t="s">
        <v>70</v>
      </c>
      <c r="E28" s="468" t="s">
        <v>123</v>
      </c>
      <c r="F28" s="469" t="s">
        <v>546</v>
      </c>
      <c r="G28" s="470" t="s">
        <v>66</v>
      </c>
      <c r="H28" s="471">
        <v>120</v>
      </c>
      <c r="I28" s="458">
        <f>11.49</f>
        <v>11.49</v>
      </c>
      <c r="J28" s="458">
        <f t="shared" si="1"/>
        <v>14.362500000000001</v>
      </c>
      <c r="K28" s="471">
        <f t="shared" si="3"/>
        <v>1723.5</v>
      </c>
      <c r="L28" s="453">
        <f t="shared" si="2"/>
        <v>104.70000000000005</v>
      </c>
      <c r="M28" s="74">
        <v>10.79</v>
      </c>
      <c r="N28" s="46">
        <f t="shared" si="0"/>
        <v>13.49</v>
      </c>
      <c r="O28" s="46">
        <f t="shared" si="4"/>
        <v>1618.8</v>
      </c>
      <c r="P28" s="145"/>
      <c r="Q28" s="405">
        <v>1.25</v>
      </c>
    </row>
    <row r="29" spans="1:17" s="9" customFormat="1" ht="90">
      <c r="A29" s="476" t="s">
        <v>552</v>
      </c>
      <c r="B29" s="468" t="s">
        <v>758</v>
      </c>
      <c r="C29" s="467" t="s">
        <v>752</v>
      </c>
      <c r="D29" s="468" t="s">
        <v>70</v>
      </c>
      <c r="E29" s="468" t="s">
        <v>122</v>
      </c>
      <c r="F29" s="469" t="s">
        <v>548</v>
      </c>
      <c r="G29" s="470" t="s">
        <v>66</v>
      </c>
      <c r="H29" s="471">
        <v>100</v>
      </c>
      <c r="I29" s="458">
        <v>7.15</v>
      </c>
      <c r="J29" s="458">
        <f t="shared" si="1"/>
        <v>8.9375</v>
      </c>
      <c r="K29" s="471">
        <f t="shared" si="3"/>
        <v>893.75</v>
      </c>
      <c r="L29" s="453">
        <f t="shared" si="2"/>
        <v>194.75</v>
      </c>
      <c r="M29" s="74">
        <v>5.59</v>
      </c>
      <c r="N29" s="46">
        <f t="shared" si="0"/>
        <v>6.99</v>
      </c>
      <c r="O29" s="46">
        <f t="shared" si="4"/>
        <v>699</v>
      </c>
      <c r="P29" s="145"/>
      <c r="Q29" s="405">
        <v>1.25</v>
      </c>
    </row>
    <row r="30" spans="1:17" s="9" customFormat="1" ht="90">
      <c r="A30" s="476" t="s">
        <v>553</v>
      </c>
      <c r="B30" s="468" t="s">
        <v>758</v>
      </c>
      <c r="C30" s="467" t="s">
        <v>753</v>
      </c>
      <c r="D30" s="468" t="s">
        <v>70</v>
      </c>
      <c r="E30" s="468" t="s">
        <v>121</v>
      </c>
      <c r="F30" s="469" t="s">
        <v>551</v>
      </c>
      <c r="G30" s="470" t="s">
        <v>66</v>
      </c>
      <c r="H30" s="471">
        <v>154</v>
      </c>
      <c r="I30" s="458">
        <v>4.8499999999999996</v>
      </c>
      <c r="J30" s="458">
        <f t="shared" si="1"/>
        <v>6.0625</v>
      </c>
      <c r="K30" s="471">
        <f t="shared" si="3"/>
        <v>933.625</v>
      </c>
      <c r="L30" s="453">
        <f t="shared" si="2"/>
        <v>132.82499999999993</v>
      </c>
      <c r="M30" s="74">
        <v>4.16</v>
      </c>
      <c r="N30" s="46">
        <f t="shared" si="0"/>
        <v>5.2</v>
      </c>
      <c r="O30" s="46">
        <f t="shared" si="4"/>
        <v>800.80000000000007</v>
      </c>
      <c r="P30" s="145"/>
      <c r="Q30" s="405">
        <v>1.25</v>
      </c>
    </row>
    <row r="31" spans="1:17" s="9" customFormat="1">
      <c r="A31" s="476" t="s">
        <v>581</v>
      </c>
      <c r="B31" s="476" t="s">
        <v>758</v>
      </c>
      <c r="C31" s="426"/>
      <c r="D31" s="43" t="s">
        <v>69</v>
      </c>
      <c r="E31" s="43">
        <v>91926</v>
      </c>
      <c r="F31" s="44" t="s">
        <v>244</v>
      </c>
      <c r="G31" s="201" t="s">
        <v>66</v>
      </c>
      <c r="H31" s="45">
        <v>100</v>
      </c>
      <c r="I31" s="453">
        <v>3.31</v>
      </c>
      <c r="J31" s="453">
        <f>I31*Q31</f>
        <v>4.1375000000000002</v>
      </c>
      <c r="K31" s="45">
        <f>H31*J31</f>
        <v>413.75</v>
      </c>
      <c r="L31" s="453">
        <f>K31-O31</f>
        <v>106.75</v>
      </c>
      <c r="M31" s="74">
        <v>2.46</v>
      </c>
      <c r="N31" s="46">
        <f t="shared" si="0"/>
        <v>3.07</v>
      </c>
      <c r="O31" s="46">
        <f t="shared" si="4"/>
        <v>307</v>
      </c>
      <c r="P31" s="145"/>
      <c r="Q31" s="405">
        <v>1.25</v>
      </c>
    </row>
    <row r="32" spans="1:17" s="7" customFormat="1">
      <c r="A32" s="52"/>
      <c r="B32" s="83"/>
      <c r="C32" s="427"/>
      <c r="D32" s="83"/>
      <c r="E32" s="83"/>
      <c r="F32" s="47"/>
      <c r="G32" s="53"/>
      <c r="H32" s="54"/>
      <c r="I32" s="430"/>
      <c r="J32" s="430"/>
      <c r="K32" s="430"/>
      <c r="L32" s="454"/>
      <c r="M32" s="55"/>
      <c r="N32" s="56"/>
      <c r="O32" s="56"/>
      <c r="P32" s="146"/>
      <c r="Q32" s="404"/>
    </row>
    <row r="33" spans="1:17" s="7" customFormat="1" ht="15" customHeight="1">
      <c r="A33" s="511" t="s">
        <v>760</v>
      </c>
      <c r="B33" s="512"/>
      <c r="C33" s="512"/>
      <c r="D33" s="512"/>
      <c r="E33" s="512"/>
      <c r="F33" s="512"/>
      <c r="G33" s="512"/>
      <c r="H33" s="512"/>
      <c r="I33" s="512"/>
      <c r="J33" s="512"/>
      <c r="K33" s="472">
        <f>SUM(K20:K31)</f>
        <v>323401.36249999999</v>
      </c>
      <c r="L33" s="459">
        <f>K33-O33</f>
        <v>67499.952500000014</v>
      </c>
      <c r="M33" s="475" t="s">
        <v>762</v>
      </c>
      <c r="N33" s="144" t="s">
        <v>150</v>
      </c>
      <c r="O33" s="473">
        <f>SUM(O20:O32)</f>
        <v>255901.40999999997</v>
      </c>
      <c r="P33" s="474" t="s">
        <v>761</v>
      </c>
      <c r="Q33" s="404"/>
    </row>
    <row r="34" spans="1:17">
      <c r="A34" s="48"/>
      <c r="B34" s="84"/>
      <c r="C34" s="428"/>
      <c r="D34" s="84"/>
      <c r="E34" s="84"/>
      <c r="F34" s="49"/>
      <c r="G34" s="483" t="s">
        <v>23</v>
      </c>
      <c r="H34" s="483"/>
      <c r="I34" s="483"/>
      <c r="J34" s="483"/>
      <c r="K34" s="483"/>
      <c r="L34" s="483"/>
      <c r="M34" s="483"/>
      <c r="N34" s="484"/>
      <c r="O34" s="51">
        <v>3</v>
      </c>
      <c r="P34" s="50" t="s">
        <v>41</v>
      </c>
    </row>
    <row r="35" spans="1:17">
      <c r="A35" s="477"/>
      <c r="B35" s="507"/>
      <c r="C35" s="507"/>
      <c r="D35" s="507"/>
      <c r="E35" s="507"/>
      <c r="F35" s="478"/>
      <c r="G35" s="478"/>
      <c r="H35" s="478"/>
      <c r="I35" s="478"/>
      <c r="J35" s="478"/>
      <c r="K35" s="478"/>
      <c r="L35" s="478"/>
      <c r="M35" s="478"/>
      <c r="N35" s="478"/>
      <c r="O35" s="478"/>
      <c r="P35" s="479"/>
    </row>
    <row r="36" spans="1:17">
      <c r="A36" s="11"/>
      <c r="B36" s="11"/>
      <c r="C36" s="429"/>
      <c r="D36" s="11"/>
      <c r="E36" s="11"/>
      <c r="F36" s="12"/>
      <c r="G36" s="13"/>
      <c r="H36" s="14"/>
      <c r="I36" s="438"/>
      <c r="J36" s="438"/>
      <c r="K36" s="438"/>
      <c r="L36" s="455"/>
      <c r="M36" s="15"/>
      <c r="N36" s="15"/>
      <c r="O36" s="11"/>
      <c r="P36" s="11"/>
    </row>
  </sheetData>
  <autoFilter ref="B17:B31"/>
  <mergeCells count="43">
    <mergeCell ref="A15:D15"/>
    <mergeCell ref="E15:F15"/>
    <mergeCell ref="G15:H15"/>
    <mergeCell ref="M15:P15"/>
    <mergeCell ref="A4:A5"/>
    <mergeCell ref="D4:F5"/>
    <mergeCell ref="A8:P8"/>
    <mergeCell ref="G11:H11"/>
    <mergeCell ref="M11:P11"/>
    <mergeCell ref="E14:F14"/>
    <mergeCell ref="A14:D14"/>
    <mergeCell ref="A9:P9"/>
    <mergeCell ref="A10:P10"/>
    <mergeCell ref="A11:D11"/>
    <mergeCell ref="E11:F11"/>
    <mergeCell ref="G14:H14"/>
    <mergeCell ref="A1:P1"/>
    <mergeCell ref="G2:H2"/>
    <mergeCell ref="A7:P7"/>
    <mergeCell ref="A2:A3"/>
    <mergeCell ref="D2:F3"/>
    <mergeCell ref="M14:P14"/>
    <mergeCell ref="A12:D12"/>
    <mergeCell ref="E12:F12"/>
    <mergeCell ref="G12:H12"/>
    <mergeCell ref="M12:P12"/>
    <mergeCell ref="A13:D13"/>
    <mergeCell ref="E13:F13"/>
    <mergeCell ref="G13:H13"/>
    <mergeCell ref="M13:P13"/>
    <mergeCell ref="A16:P16"/>
    <mergeCell ref="A17:A18"/>
    <mergeCell ref="D17:D18"/>
    <mergeCell ref="E17:E18"/>
    <mergeCell ref="F17:F18"/>
    <mergeCell ref="G17:G18"/>
    <mergeCell ref="G34:N34"/>
    <mergeCell ref="A35:P35"/>
    <mergeCell ref="H17:H18"/>
    <mergeCell ref="M17:N17"/>
    <mergeCell ref="O17:O18"/>
    <mergeCell ref="P17:P18"/>
    <mergeCell ref="A33:J33"/>
  </mergeCells>
  <phoneticPr fontId="14" type="noConversion"/>
  <printOptions horizontalCentered="1"/>
  <pageMargins left="0.31496062992125984" right="0.31496062992125984" top="0.59055118110236227" bottom="0.59055118110236227" header="0.31496062992125984" footer="0.31496062992125984"/>
  <pageSetup paperSize="9" scale="44" fitToHeight="0" orientation="landscape" r:id="rId1"/>
  <headerFooter>
    <oddFooter>&amp;R&amp;P/&amp;N</oddFooter>
  </headerFooter>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3"/>
  <sheetViews>
    <sheetView showGridLines="0" topLeftCell="A334" zoomScaleNormal="100" zoomScaleSheetLayoutView="100" workbookViewId="0">
      <selection activeCell="B19" sqref="B19"/>
    </sheetView>
  </sheetViews>
  <sheetFormatPr defaultColWidth="9.140625" defaultRowHeight="15.75"/>
  <cols>
    <col min="1" max="1" width="13.42578125" style="16" customWidth="1"/>
    <col min="2" max="2" width="70.85546875" style="4" customWidth="1"/>
    <col min="3" max="3" width="10.5703125" style="2" customWidth="1"/>
    <col min="4" max="4" width="13.5703125" style="5" customWidth="1"/>
    <col min="5" max="5" width="8.140625" style="17" bestFit="1" customWidth="1"/>
    <col min="6" max="6" width="12.85546875" style="17" bestFit="1" customWidth="1"/>
    <col min="7" max="7" width="16.42578125" style="17" bestFit="1" customWidth="1"/>
    <col min="8" max="9" width="12" style="17" customWidth="1"/>
    <col min="10" max="10" width="12.5703125" style="17" customWidth="1"/>
    <col min="11" max="11" width="9.140625" style="73"/>
    <col min="12" max="16384" width="9.140625" style="1"/>
  </cols>
  <sheetData>
    <row r="1" spans="1:12" s="7" customFormat="1" ht="4.5" customHeight="1">
      <c r="A1" s="58"/>
      <c r="B1" s="59"/>
      <c r="C1" s="59"/>
      <c r="D1" s="59"/>
      <c r="E1" s="59"/>
      <c r="F1" s="59"/>
      <c r="G1" s="75"/>
      <c r="H1" s="59"/>
      <c r="I1" s="59"/>
      <c r="J1" s="60"/>
      <c r="K1" s="71"/>
    </row>
    <row r="2" spans="1:12" s="7" customFormat="1" ht="30.75" customHeight="1">
      <c r="A2" s="26" t="s">
        <v>52</v>
      </c>
      <c r="B2" s="65" t="s">
        <v>191</v>
      </c>
      <c r="C2" s="40"/>
      <c r="D2" s="40"/>
      <c r="E2" s="157"/>
      <c r="F2" s="28"/>
      <c r="G2" s="76"/>
      <c r="H2" s="27"/>
      <c r="I2" s="28"/>
      <c r="J2" s="29"/>
      <c r="K2" s="71"/>
    </row>
    <row r="3" spans="1:12" s="7" customFormat="1" ht="30.75" customHeight="1">
      <c r="A3" s="26" t="s">
        <v>5</v>
      </c>
      <c r="B3" s="65" t="s">
        <v>721</v>
      </c>
      <c r="C3" s="42"/>
      <c r="D3" s="42"/>
      <c r="E3" s="158"/>
      <c r="F3" s="20"/>
      <c r="G3" s="77"/>
      <c r="H3" s="30"/>
      <c r="I3" s="20"/>
      <c r="J3" s="31"/>
      <c r="K3" s="71"/>
    </row>
    <row r="4" spans="1:12" s="7" customFormat="1" ht="30.75" customHeight="1">
      <c r="A4" s="26" t="s">
        <v>53</v>
      </c>
      <c r="B4" s="65" t="s">
        <v>104</v>
      </c>
      <c r="C4" s="42"/>
      <c r="D4" s="42"/>
      <c r="E4" s="158"/>
      <c r="F4" s="33"/>
      <c r="G4" s="78"/>
      <c r="H4" s="32"/>
      <c r="I4" s="33"/>
      <c r="J4" s="34"/>
      <c r="K4" s="71"/>
    </row>
    <row r="5" spans="1:12" s="7" customFormat="1" ht="4.5" customHeight="1">
      <c r="A5" s="66"/>
      <c r="B5" s="10"/>
      <c r="C5" s="10"/>
      <c r="D5" s="10"/>
      <c r="E5" s="10"/>
      <c r="F5" s="10"/>
      <c r="G5" s="79"/>
      <c r="H5" s="10"/>
      <c r="I5" s="10"/>
      <c r="J5" s="67"/>
      <c r="K5" s="71"/>
    </row>
    <row r="6" spans="1:12" s="7" customFormat="1" ht="33" customHeight="1">
      <c r="A6" s="495" t="s">
        <v>155</v>
      </c>
      <c r="B6" s="496"/>
      <c r="C6" s="496"/>
      <c r="D6" s="496"/>
      <c r="E6" s="496"/>
      <c r="F6" s="496"/>
      <c r="G6" s="496"/>
      <c r="H6" s="496"/>
      <c r="I6" s="496"/>
      <c r="J6" s="497"/>
      <c r="K6" s="71"/>
    </row>
    <row r="7" spans="1:12" s="7" customFormat="1" ht="4.5" customHeight="1">
      <c r="A7" s="58"/>
      <c r="B7" s="59"/>
      <c r="C7" s="59"/>
      <c r="D7" s="59"/>
      <c r="E7" s="59"/>
      <c r="F7" s="59"/>
      <c r="G7" s="75"/>
      <c r="H7" s="59"/>
      <c r="I7" s="59"/>
      <c r="J7" s="60"/>
      <c r="K7" s="71"/>
      <c r="L7"/>
    </row>
    <row r="8" spans="1:12" s="7" customFormat="1" ht="20.100000000000001" customHeight="1">
      <c r="A8" s="501" t="s">
        <v>6</v>
      </c>
      <c r="B8" s="501"/>
      <c r="C8" s="501"/>
      <c r="D8" s="501"/>
      <c r="E8" s="501"/>
      <c r="F8" s="501"/>
      <c r="G8" s="501"/>
      <c r="H8" s="501"/>
      <c r="I8" s="501"/>
      <c r="J8" s="501"/>
      <c r="K8" s="71"/>
    </row>
    <row r="9" spans="1:12" s="7" customFormat="1" ht="20.100000000000001" customHeight="1">
      <c r="A9" s="166" t="s">
        <v>7</v>
      </c>
      <c r="B9" s="166" t="s">
        <v>8</v>
      </c>
      <c r="C9" s="501" t="s">
        <v>9</v>
      </c>
      <c r="D9" s="501"/>
      <c r="E9" s="501"/>
      <c r="F9" s="501" t="s">
        <v>10</v>
      </c>
      <c r="G9" s="501"/>
      <c r="H9" s="501"/>
      <c r="I9" s="501"/>
      <c r="J9" s="501"/>
      <c r="K9" s="71"/>
    </row>
    <row r="10" spans="1:12" s="7" customFormat="1" ht="20.100000000000001" customHeight="1">
      <c r="A10" s="229" t="s">
        <v>78</v>
      </c>
      <c r="B10" s="229" t="s">
        <v>11</v>
      </c>
      <c r="C10" s="520">
        <v>43612</v>
      </c>
      <c r="D10" s="520"/>
      <c r="E10" s="520"/>
      <c r="F10" s="504" t="s">
        <v>189</v>
      </c>
      <c r="G10" s="504"/>
      <c r="H10" s="504"/>
      <c r="I10" s="504"/>
      <c r="J10" s="504"/>
      <c r="K10" s="71"/>
    </row>
    <row r="11" spans="1:12" s="7" customFormat="1" ht="20.100000000000001" customHeight="1">
      <c r="A11" s="229" t="s">
        <v>460</v>
      </c>
      <c r="B11" s="229" t="s">
        <v>461</v>
      </c>
      <c r="C11" s="520">
        <v>43767</v>
      </c>
      <c r="D11" s="520"/>
      <c r="E11" s="520"/>
      <c r="F11" s="504" t="s">
        <v>189</v>
      </c>
      <c r="G11" s="504"/>
      <c r="H11" s="504"/>
      <c r="I11" s="504"/>
      <c r="J11" s="504"/>
      <c r="K11" s="71"/>
    </row>
    <row r="12" spans="1:12" s="7" customFormat="1" ht="20.100000000000001" customHeight="1">
      <c r="A12" s="229" t="s">
        <v>665</v>
      </c>
      <c r="B12" s="229" t="s">
        <v>666</v>
      </c>
      <c r="C12" s="520">
        <v>43990</v>
      </c>
      <c r="D12" s="520"/>
      <c r="E12" s="520"/>
      <c r="F12" s="504" t="s">
        <v>189</v>
      </c>
      <c r="G12" s="504"/>
      <c r="H12" s="504"/>
      <c r="I12" s="504"/>
      <c r="J12" s="504"/>
      <c r="K12" s="71"/>
    </row>
    <row r="13" spans="1:12" s="7" customFormat="1" ht="20.100000000000001" customHeight="1">
      <c r="A13" s="229" t="s">
        <v>716</v>
      </c>
      <c r="B13" s="229" t="s">
        <v>717</v>
      </c>
      <c r="C13" s="520">
        <v>44014</v>
      </c>
      <c r="D13" s="520"/>
      <c r="E13" s="520"/>
      <c r="F13" s="504" t="s">
        <v>189</v>
      </c>
      <c r="G13" s="504"/>
      <c r="H13" s="504"/>
      <c r="I13" s="504"/>
      <c r="J13" s="504"/>
      <c r="K13" s="71"/>
    </row>
    <row r="14" spans="1:12" s="7" customFormat="1" ht="4.5" customHeight="1">
      <c r="A14" s="58"/>
      <c r="B14" s="59"/>
      <c r="C14" s="59"/>
      <c r="D14" s="59"/>
      <c r="E14" s="59"/>
      <c r="F14" s="59"/>
      <c r="G14" s="75"/>
      <c r="H14" s="59"/>
      <c r="I14" s="59"/>
      <c r="J14" s="60"/>
      <c r="K14" s="71"/>
    </row>
    <row r="15" spans="1:12" s="3" customFormat="1">
      <c r="A15" s="250" t="s">
        <v>0</v>
      </c>
      <c r="B15" s="251" t="s">
        <v>1</v>
      </c>
      <c r="C15" s="252" t="s">
        <v>2</v>
      </c>
      <c r="D15" s="253" t="s">
        <v>3</v>
      </c>
      <c r="E15" s="254"/>
      <c r="F15" s="255" t="s">
        <v>93</v>
      </c>
      <c r="G15" s="255" t="s">
        <v>27</v>
      </c>
      <c r="H15" s="255" t="s">
        <v>28</v>
      </c>
      <c r="I15" s="255" t="s">
        <v>29</v>
      </c>
      <c r="J15" s="255" t="s">
        <v>30</v>
      </c>
      <c r="K15" s="72"/>
    </row>
    <row r="16" spans="1:12" s="3" customFormat="1">
      <c r="A16" s="256">
        <v>1</v>
      </c>
      <c r="B16" s="35" t="s">
        <v>208</v>
      </c>
      <c r="C16" s="257"/>
      <c r="D16" s="258"/>
      <c r="E16" s="259"/>
      <c r="F16" s="259"/>
      <c r="G16" s="259"/>
      <c r="H16" s="259"/>
      <c r="I16" s="259"/>
      <c r="J16" s="260"/>
      <c r="K16" s="72"/>
    </row>
    <row r="17" spans="1:10">
      <c r="A17" s="36" t="s">
        <v>14</v>
      </c>
      <c r="B17" s="37" t="s">
        <v>718</v>
      </c>
      <c r="C17" s="261"/>
      <c r="D17" s="262"/>
      <c r="E17" s="263"/>
      <c r="F17" s="263"/>
      <c r="G17" s="263"/>
      <c r="H17" s="263"/>
      <c r="I17" s="263"/>
      <c r="J17" s="264"/>
    </row>
    <row r="18" spans="1:10">
      <c r="A18" s="265" t="s">
        <v>16</v>
      </c>
      <c r="B18" s="266" t="s">
        <v>417</v>
      </c>
      <c r="C18" s="267" t="s">
        <v>152</v>
      </c>
      <c r="D18" s="268"/>
      <c r="E18" s="269"/>
      <c r="F18" s="270"/>
      <c r="G18" s="270"/>
      <c r="H18" s="270"/>
      <c r="I18" s="270"/>
      <c r="J18" s="271">
        <f>SUM(J19)</f>
        <v>3</v>
      </c>
    </row>
    <row r="19" spans="1:10">
      <c r="A19" s="272"/>
      <c r="B19" s="273" t="s">
        <v>209</v>
      </c>
      <c r="C19" s="274"/>
      <c r="D19" s="275">
        <f>'Planilha Orçamentária'!$O$34</f>
        <v>3</v>
      </c>
      <c r="E19" s="276"/>
      <c r="F19" s="277"/>
      <c r="G19" s="277"/>
      <c r="H19" s="277"/>
      <c r="I19" s="277"/>
      <c r="J19" s="277">
        <f>D19</f>
        <v>3</v>
      </c>
    </row>
    <row r="20" spans="1:10">
      <c r="A20" s="265" t="s">
        <v>74</v>
      </c>
      <c r="B20" s="266" t="s">
        <v>210</v>
      </c>
      <c r="C20" s="267" t="s">
        <v>152</v>
      </c>
      <c r="D20" s="268"/>
      <c r="E20" s="269"/>
      <c r="F20" s="270"/>
      <c r="G20" s="270"/>
      <c r="H20" s="270"/>
      <c r="I20" s="270"/>
      <c r="J20" s="271">
        <f>SUM(J21)</f>
        <v>3</v>
      </c>
    </row>
    <row r="21" spans="1:10">
      <c r="A21" s="272"/>
      <c r="B21" s="273" t="s">
        <v>209</v>
      </c>
      <c r="C21" s="274"/>
      <c r="D21" s="275">
        <f>'Planilha Orçamentária'!$O$34</f>
        <v>3</v>
      </c>
      <c r="E21" s="276"/>
      <c r="F21" s="277"/>
      <c r="G21" s="277"/>
      <c r="H21" s="277"/>
      <c r="I21" s="277"/>
      <c r="J21" s="277">
        <f>D21</f>
        <v>3</v>
      </c>
    </row>
    <row r="22" spans="1:10">
      <c r="A22" s="265" t="s">
        <v>462</v>
      </c>
      <c r="B22" s="266" t="s">
        <v>463</v>
      </c>
      <c r="C22" s="267" t="s">
        <v>152</v>
      </c>
      <c r="D22" s="268"/>
      <c r="E22" s="269"/>
      <c r="F22" s="270"/>
      <c r="G22" s="270"/>
      <c r="H22" s="270"/>
      <c r="I22" s="270"/>
      <c r="J22" s="271">
        <f>SUM(J23)</f>
        <v>3</v>
      </c>
    </row>
    <row r="23" spans="1:10">
      <c r="A23" s="272"/>
      <c r="B23" s="273" t="s">
        <v>209</v>
      </c>
      <c r="C23" s="274"/>
      <c r="D23" s="275">
        <f>'Planilha Orçamentária'!$O$34</f>
        <v>3</v>
      </c>
      <c r="E23" s="276"/>
      <c r="F23" s="277"/>
      <c r="G23" s="277"/>
      <c r="H23" s="277"/>
      <c r="I23" s="277"/>
      <c r="J23" s="277">
        <f>D23</f>
        <v>3</v>
      </c>
    </row>
    <row r="24" spans="1:10">
      <c r="A24" s="36" t="s">
        <v>26</v>
      </c>
      <c r="B24" s="37" t="s">
        <v>211</v>
      </c>
      <c r="C24" s="261"/>
      <c r="D24" s="262"/>
      <c r="E24" s="263"/>
      <c r="F24" s="263"/>
      <c r="G24" s="263"/>
      <c r="H24" s="263"/>
      <c r="I24" s="263"/>
      <c r="J24" s="264"/>
    </row>
    <row r="25" spans="1:10" ht="30">
      <c r="A25" s="265" t="s">
        <v>35</v>
      </c>
      <c r="B25" s="266" t="s">
        <v>419</v>
      </c>
      <c r="C25" s="267" t="s">
        <v>15</v>
      </c>
      <c r="D25" s="268"/>
      <c r="E25" s="269"/>
      <c r="F25" s="270"/>
      <c r="G25" s="270"/>
      <c r="H25" s="270"/>
      <c r="I25" s="270"/>
      <c r="J25" s="271">
        <f>SUM(J26)</f>
        <v>1</v>
      </c>
    </row>
    <row r="26" spans="1:10">
      <c r="A26" s="278"/>
      <c r="B26" s="273" t="s">
        <v>209</v>
      </c>
      <c r="C26" s="274"/>
      <c r="D26" s="275">
        <v>1</v>
      </c>
      <c r="E26" s="276"/>
      <c r="F26" s="277"/>
      <c r="G26" s="277"/>
      <c r="H26" s="277"/>
      <c r="I26" s="277"/>
      <c r="J26" s="277">
        <f>D26</f>
        <v>1</v>
      </c>
    </row>
    <row r="27" spans="1:10">
      <c r="A27" s="36" t="s">
        <v>17</v>
      </c>
      <c r="B27" s="37" t="s">
        <v>689</v>
      </c>
      <c r="C27" s="261"/>
      <c r="D27" s="262"/>
      <c r="E27" s="263"/>
      <c r="F27" s="263"/>
      <c r="G27" s="263"/>
      <c r="H27" s="263"/>
      <c r="I27" s="263"/>
      <c r="J27" s="264"/>
    </row>
    <row r="28" spans="1:10">
      <c r="A28" s="265" t="s">
        <v>18</v>
      </c>
      <c r="B28" s="266" t="s">
        <v>414</v>
      </c>
      <c r="C28" s="267" t="s">
        <v>152</v>
      </c>
      <c r="D28" s="268"/>
      <c r="E28" s="269"/>
      <c r="F28" s="270"/>
      <c r="G28" s="270"/>
      <c r="H28" s="270"/>
      <c r="I28" s="270"/>
      <c r="J28" s="271">
        <f>SUM(J29)</f>
        <v>1</v>
      </c>
    </row>
    <row r="29" spans="1:10">
      <c r="A29" s="278"/>
      <c r="B29" s="273" t="s">
        <v>416</v>
      </c>
      <c r="C29" s="274"/>
      <c r="D29" s="275">
        <v>1</v>
      </c>
      <c r="E29" s="276"/>
      <c r="F29" s="277"/>
      <c r="G29" s="277"/>
      <c r="H29" s="277"/>
      <c r="I29" s="277"/>
      <c r="J29" s="277">
        <f>D29</f>
        <v>1</v>
      </c>
    </row>
    <row r="30" spans="1:10">
      <c r="A30" s="265" t="s">
        <v>690</v>
      </c>
      <c r="B30" s="266" t="s">
        <v>453</v>
      </c>
      <c r="C30" s="267" t="s">
        <v>152</v>
      </c>
      <c r="D30" s="268"/>
      <c r="E30" s="269"/>
      <c r="F30" s="270"/>
      <c r="G30" s="270"/>
      <c r="H30" s="270"/>
      <c r="I30" s="270"/>
      <c r="J30" s="271">
        <f>SUM(J31)</f>
        <v>1</v>
      </c>
    </row>
    <row r="31" spans="1:10">
      <c r="A31" s="272"/>
      <c r="B31" s="279" t="s">
        <v>415</v>
      </c>
      <c r="C31" s="274"/>
      <c r="D31" s="275">
        <v>1</v>
      </c>
      <c r="E31" s="276"/>
      <c r="F31" s="277"/>
      <c r="G31" s="277"/>
      <c r="H31" s="277"/>
      <c r="I31" s="277"/>
      <c r="J31" s="277">
        <f>D31</f>
        <v>1</v>
      </c>
    </row>
    <row r="32" spans="1:10" ht="30">
      <c r="A32" s="265" t="s">
        <v>691</v>
      </c>
      <c r="B32" s="266" t="s">
        <v>465</v>
      </c>
      <c r="C32" s="267" t="s">
        <v>464</v>
      </c>
      <c r="D32" s="268"/>
      <c r="E32" s="269"/>
      <c r="F32" s="270"/>
      <c r="G32" s="270"/>
      <c r="H32" s="270"/>
      <c r="I32" s="270"/>
      <c r="J32" s="271">
        <f>SUM(J33)</f>
        <v>9</v>
      </c>
    </row>
    <row r="33" spans="1:10">
      <c r="A33" s="272"/>
      <c r="B33" s="273" t="s">
        <v>209</v>
      </c>
      <c r="C33" s="274"/>
      <c r="D33" s="275">
        <f>'Planilha Orçamentária'!$O$34</f>
        <v>3</v>
      </c>
      <c r="E33" s="276">
        <v>3</v>
      </c>
      <c r="F33" s="277"/>
      <c r="G33" s="277"/>
      <c r="H33" s="277"/>
      <c r="I33" s="277"/>
      <c r="J33" s="277">
        <f>D33*E33</f>
        <v>9</v>
      </c>
    </row>
    <row r="34" spans="1:10">
      <c r="A34" s="36" t="s">
        <v>81</v>
      </c>
      <c r="B34" s="37" t="s">
        <v>693</v>
      </c>
      <c r="C34" s="261"/>
      <c r="D34" s="262"/>
      <c r="E34" s="263"/>
      <c r="F34" s="263"/>
      <c r="G34" s="263"/>
      <c r="H34" s="263"/>
      <c r="I34" s="263"/>
      <c r="J34" s="264"/>
    </row>
    <row r="35" spans="1:10">
      <c r="A35" s="530" t="s">
        <v>59</v>
      </c>
      <c r="B35" s="266" t="s">
        <v>466</v>
      </c>
      <c r="C35" s="280" t="s">
        <v>468</v>
      </c>
      <c r="D35" s="268"/>
      <c r="E35" s="269"/>
      <c r="F35" s="270"/>
      <c r="G35" s="270"/>
      <c r="H35" s="270"/>
      <c r="I35" s="270"/>
      <c r="J35" s="271">
        <f>SUM(J36)</f>
        <v>95256</v>
      </c>
    </row>
    <row r="36" spans="1:10">
      <c r="A36" s="531"/>
      <c r="B36" s="273" t="s">
        <v>467</v>
      </c>
      <c r="C36" s="281"/>
      <c r="D36" s="282">
        <v>95256</v>
      </c>
      <c r="E36" s="283"/>
      <c r="F36" s="284"/>
      <c r="G36" s="284"/>
      <c r="H36" s="284"/>
      <c r="I36" s="284"/>
      <c r="J36" s="284">
        <f>D36</f>
        <v>95256</v>
      </c>
    </row>
    <row r="37" spans="1:10" ht="78.75" customHeight="1">
      <c r="A37" s="532"/>
      <c r="B37" s="285" t="s">
        <v>664</v>
      </c>
      <c r="C37" s="286"/>
      <c r="D37" s="275"/>
      <c r="E37" s="276"/>
      <c r="F37" s="277"/>
      <c r="G37" s="277"/>
      <c r="H37" s="277"/>
      <c r="I37" s="277"/>
      <c r="J37" s="277"/>
    </row>
    <row r="38" spans="1:10">
      <c r="A38" s="287"/>
      <c r="B38" s="288"/>
      <c r="C38" s="289"/>
      <c r="D38" s="290"/>
      <c r="E38" s="290"/>
      <c r="F38" s="290"/>
      <c r="G38" s="290"/>
      <c r="H38" s="290"/>
      <c r="I38" s="290"/>
      <c r="J38" s="291"/>
    </row>
    <row r="39" spans="1:10">
      <c r="A39" s="256">
        <v>2</v>
      </c>
      <c r="B39" s="35" t="s">
        <v>54</v>
      </c>
      <c r="C39" s="257"/>
      <c r="D39" s="258"/>
      <c r="E39" s="259"/>
      <c r="F39" s="259"/>
      <c r="G39" s="259"/>
      <c r="H39" s="259"/>
      <c r="I39" s="259"/>
      <c r="J39" s="260"/>
    </row>
    <row r="40" spans="1:10">
      <c r="A40" s="36" t="s">
        <v>19</v>
      </c>
      <c r="B40" s="37" t="s">
        <v>31</v>
      </c>
      <c r="C40" s="261"/>
      <c r="D40" s="262"/>
      <c r="E40" s="263"/>
      <c r="F40" s="263"/>
      <c r="G40" s="263"/>
      <c r="H40" s="263"/>
      <c r="I40" s="263"/>
      <c r="J40" s="264"/>
    </row>
    <row r="41" spans="1:10">
      <c r="A41" s="265" t="s">
        <v>20</v>
      </c>
      <c r="B41" s="266" t="s">
        <v>218</v>
      </c>
      <c r="C41" s="267" t="s">
        <v>152</v>
      </c>
      <c r="D41" s="268"/>
      <c r="E41" s="269"/>
      <c r="F41" s="270"/>
      <c r="G41" s="270"/>
      <c r="H41" s="270"/>
      <c r="I41" s="270"/>
      <c r="J41" s="271">
        <f>SUM(J42)</f>
        <v>3</v>
      </c>
    </row>
    <row r="42" spans="1:10">
      <c r="A42" s="272"/>
      <c r="B42" s="273" t="s">
        <v>219</v>
      </c>
      <c r="C42" s="274"/>
      <c r="D42" s="275">
        <f>'Planilha Orçamentária'!$O$34</f>
        <v>3</v>
      </c>
      <c r="E42" s="276"/>
      <c r="F42" s="277"/>
      <c r="G42" s="277"/>
      <c r="H42" s="277"/>
      <c r="I42" s="277"/>
      <c r="J42" s="277">
        <f>D42</f>
        <v>3</v>
      </c>
    </row>
    <row r="43" spans="1:10">
      <c r="A43" s="265" t="s">
        <v>159</v>
      </c>
      <c r="B43" s="266" t="s">
        <v>606</v>
      </c>
      <c r="C43" s="267" t="s">
        <v>152</v>
      </c>
      <c r="D43" s="268"/>
      <c r="E43" s="269"/>
      <c r="F43" s="270"/>
      <c r="G43" s="270"/>
      <c r="H43" s="270"/>
      <c r="I43" s="270"/>
      <c r="J43" s="271">
        <f>SUM(J44)</f>
        <v>3</v>
      </c>
    </row>
    <row r="44" spans="1:10">
      <c r="A44" s="272"/>
      <c r="B44" s="273" t="s">
        <v>608</v>
      </c>
      <c r="C44" s="274"/>
      <c r="D44" s="275">
        <f>'Planilha Orçamentária'!$O$34</f>
        <v>3</v>
      </c>
      <c r="E44" s="276"/>
      <c r="F44" s="277"/>
      <c r="G44" s="277"/>
      <c r="H44" s="277"/>
      <c r="I44" s="277"/>
      <c r="J44" s="277">
        <f>D44</f>
        <v>3</v>
      </c>
    </row>
    <row r="45" spans="1:10">
      <c r="A45" s="265" t="s">
        <v>160</v>
      </c>
      <c r="B45" s="266" t="s">
        <v>607</v>
      </c>
      <c r="C45" s="267" t="s">
        <v>152</v>
      </c>
      <c r="D45" s="268"/>
      <c r="E45" s="269"/>
      <c r="F45" s="270"/>
      <c r="G45" s="270"/>
      <c r="H45" s="270"/>
      <c r="I45" s="270"/>
      <c r="J45" s="271">
        <f>SUM(J46)</f>
        <v>3</v>
      </c>
    </row>
    <row r="46" spans="1:10">
      <c r="A46" s="272"/>
      <c r="B46" s="273" t="s">
        <v>609</v>
      </c>
      <c r="C46" s="274"/>
      <c r="D46" s="275">
        <f>'Planilha Orçamentária'!$O$34</f>
        <v>3</v>
      </c>
      <c r="E46" s="276"/>
      <c r="F46" s="277"/>
      <c r="G46" s="277"/>
      <c r="H46" s="277"/>
      <c r="I46" s="277"/>
      <c r="J46" s="277">
        <f>D46</f>
        <v>3</v>
      </c>
    </row>
    <row r="47" spans="1:10">
      <c r="A47" s="265" t="s">
        <v>212</v>
      </c>
      <c r="B47" s="266" t="s">
        <v>57</v>
      </c>
      <c r="C47" s="267" t="s">
        <v>71</v>
      </c>
      <c r="D47" s="268"/>
      <c r="E47" s="269"/>
      <c r="F47" s="270"/>
      <c r="G47" s="270"/>
      <c r="H47" s="270"/>
      <c r="I47" s="270"/>
      <c r="J47" s="271">
        <f>SUM(J48)</f>
        <v>1</v>
      </c>
    </row>
    <row r="48" spans="1:10">
      <c r="A48" s="272"/>
      <c r="B48" s="273" t="s">
        <v>57</v>
      </c>
      <c r="C48" s="274"/>
      <c r="D48" s="275"/>
      <c r="E48" s="276"/>
      <c r="F48" s="277">
        <v>1</v>
      </c>
      <c r="G48" s="277"/>
      <c r="H48" s="277"/>
      <c r="I48" s="277"/>
      <c r="J48" s="277">
        <f>F48</f>
        <v>1</v>
      </c>
    </row>
    <row r="49" spans="1:11">
      <c r="A49" s="265" t="s">
        <v>610</v>
      </c>
      <c r="B49" s="266" t="s">
        <v>79</v>
      </c>
      <c r="C49" s="267" t="s">
        <v>71</v>
      </c>
      <c r="D49" s="268"/>
      <c r="E49" s="269"/>
      <c r="F49" s="270"/>
      <c r="G49" s="270"/>
      <c r="H49" s="270"/>
      <c r="I49" s="270"/>
      <c r="J49" s="271">
        <f>SUM(J50)</f>
        <v>101.2</v>
      </c>
    </row>
    <row r="50" spans="1:11">
      <c r="A50" s="272"/>
      <c r="B50" s="279" t="s">
        <v>80</v>
      </c>
      <c r="C50" s="274"/>
      <c r="D50" s="275"/>
      <c r="E50" s="276"/>
      <c r="F50" s="277"/>
      <c r="G50" s="277">
        <v>46</v>
      </c>
      <c r="H50" s="277"/>
      <c r="I50" s="277">
        <v>2.2000000000000002</v>
      </c>
      <c r="J50" s="277">
        <f>G50*I50</f>
        <v>101.2</v>
      </c>
    </row>
    <row r="51" spans="1:11">
      <c r="A51" s="265" t="s">
        <v>611</v>
      </c>
      <c r="B51" s="266" t="s">
        <v>220</v>
      </c>
      <c r="C51" s="267" t="s">
        <v>66</v>
      </c>
      <c r="D51" s="268"/>
      <c r="E51" s="269"/>
      <c r="F51" s="270"/>
      <c r="G51" s="270"/>
      <c r="H51" s="270"/>
      <c r="I51" s="270"/>
      <c r="J51" s="271">
        <f>SUM(J52)</f>
        <v>50</v>
      </c>
    </row>
    <row r="52" spans="1:11">
      <c r="A52" s="272"/>
      <c r="B52" s="279" t="s">
        <v>227</v>
      </c>
      <c r="C52" s="274"/>
      <c r="D52" s="275"/>
      <c r="E52" s="276"/>
      <c r="F52" s="277"/>
      <c r="G52" s="277">
        <v>50</v>
      </c>
      <c r="H52" s="277"/>
      <c r="I52" s="277"/>
      <c r="J52" s="277">
        <f>G52</f>
        <v>50</v>
      </c>
    </row>
    <row r="53" spans="1:11">
      <c r="A53" s="36" t="s">
        <v>156</v>
      </c>
      <c r="B53" s="292" t="s">
        <v>32</v>
      </c>
      <c r="C53" s="293"/>
      <c r="D53" s="294"/>
      <c r="E53" s="295"/>
      <c r="F53" s="295"/>
      <c r="G53" s="295"/>
      <c r="H53" s="295"/>
      <c r="I53" s="295"/>
      <c r="J53" s="296"/>
    </row>
    <row r="54" spans="1:11">
      <c r="A54" s="243" t="s">
        <v>161</v>
      </c>
      <c r="B54" s="266" t="s">
        <v>374</v>
      </c>
      <c r="C54" s="280" t="s">
        <v>71</v>
      </c>
      <c r="D54" s="268"/>
      <c r="E54" s="269"/>
      <c r="F54" s="297"/>
      <c r="G54" s="270"/>
      <c r="H54" s="297"/>
      <c r="I54" s="270"/>
      <c r="J54" s="298">
        <f>SUM(J55:J56)</f>
        <v>22.955999999999996</v>
      </c>
    </row>
    <row r="55" spans="1:11" s="219" customFormat="1">
      <c r="A55" s="278"/>
      <c r="B55" s="273"/>
      <c r="C55" s="281"/>
      <c r="D55" s="282"/>
      <c r="E55" s="283"/>
      <c r="F55" s="284"/>
      <c r="G55" s="284">
        <f>(2.3*3)+1.3</f>
        <v>8.1999999999999993</v>
      </c>
      <c r="H55" s="284"/>
      <c r="I55" s="284">
        <v>2.13</v>
      </c>
      <c r="J55" s="284">
        <f>G55*I55</f>
        <v>17.465999999999998</v>
      </c>
      <c r="K55" s="218"/>
    </row>
    <row r="56" spans="1:11" s="219" customFormat="1">
      <c r="A56" s="272"/>
      <c r="B56" s="279"/>
      <c r="C56" s="286"/>
      <c r="D56" s="275"/>
      <c r="E56" s="276"/>
      <c r="F56" s="277"/>
      <c r="G56" s="277">
        <v>1.5</v>
      </c>
      <c r="H56" s="277"/>
      <c r="I56" s="277">
        <v>3.66</v>
      </c>
      <c r="J56" s="284">
        <f>G56*I56</f>
        <v>5.49</v>
      </c>
      <c r="K56" s="218"/>
    </row>
    <row r="57" spans="1:11">
      <c r="A57" s="243" t="s">
        <v>228</v>
      </c>
      <c r="B57" s="266" t="s">
        <v>221</v>
      </c>
      <c r="C57" s="299" t="s">
        <v>15</v>
      </c>
      <c r="D57" s="268"/>
      <c r="E57" s="269"/>
      <c r="F57" s="297"/>
      <c r="G57" s="270"/>
      <c r="H57" s="297"/>
      <c r="I57" s="270"/>
      <c r="J57" s="298">
        <f>J58</f>
        <v>18</v>
      </c>
    </row>
    <row r="58" spans="1:11">
      <c r="A58" s="272"/>
      <c r="B58" s="279"/>
      <c r="C58" s="286"/>
      <c r="D58" s="275">
        <v>18</v>
      </c>
      <c r="E58" s="276"/>
      <c r="F58" s="277"/>
      <c r="G58" s="277"/>
      <c r="H58" s="277"/>
      <c r="I58" s="277"/>
      <c r="J58" s="277">
        <f>D58</f>
        <v>18</v>
      </c>
    </row>
    <row r="59" spans="1:11">
      <c r="A59" s="243" t="s">
        <v>229</v>
      </c>
      <c r="B59" s="266" t="s">
        <v>222</v>
      </c>
      <c r="C59" s="299" t="s">
        <v>15</v>
      </c>
      <c r="D59" s="268"/>
      <c r="E59" s="269"/>
      <c r="F59" s="297"/>
      <c r="G59" s="270"/>
      <c r="H59" s="297"/>
      <c r="I59" s="270"/>
      <c r="J59" s="298">
        <f>J60</f>
        <v>4</v>
      </c>
    </row>
    <row r="60" spans="1:11">
      <c r="A60" s="272"/>
      <c r="B60" s="279"/>
      <c r="C60" s="286"/>
      <c r="D60" s="275">
        <v>4</v>
      </c>
      <c r="E60" s="276"/>
      <c r="F60" s="277"/>
      <c r="G60" s="277"/>
      <c r="H60" s="277"/>
      <c r="I60" s="277"/>
      <c r="J60" s="277">
        <f>D60</f>
        <v>4</v>
      </c>
    </row>
    <row r="61" spans="1:11">
      <c r="A61" s="243" t="s">
        <v>230</v>
      </c>
      <c r="B61" s="266" t="s">
        <v>223</v>
      </c>
      <c r="C61" s="299" t="s">
        <v>66</v>
      </c>
      <c r="D61" s="268"/>
      <c r="E61" s="269"/>
      <c r="F61" s="297"/>
      <c r="G61" s="270"/>
      <c r="H61" s="297"/>
      <c r="I61" s="270"/>
      <c r="J61" s="298">
        <f>J62</f>
        <v>36</v>
      </c>
    </row>
    <row r="62" spans="1:11">
      <c r="A62" s="272"/>
      <c r="B62" s="279"/>
      <c r="C62" s="286"/>
      <c r="D62" s="275">
        <v>36</v>
      </c>
      <c r="E62" s="276"/>
      <c r="F62" s="277"/>
      <c r="G62" s="277"/>
      <c r="H62" s="277"/>
      <c r="I62" s="277"/>
      <c r="J62" s="277">
        <f>D62</f>
        <v>36</v>
      </c>
    </row>
    <row r="63" spans="1:11">
      <c r="A63" s="243" t="s">
        <v>231</v>
      </c>
      <c r="B63" s="266" t="s">
        <v>224</v>
      </c>
      <c r="C63" s="299" t="s">
        <v>15</v>
      </c>
      <c r="D63" s="268"/>
      <c r="E63" s="269"/>
      <c r="F63" s="297"/>
      <c r="G63" s="270"/>
      <c r="H63" s="297"/>
      <c r="I63" s="270"/>
      <c r="J63" s="298">
        <f>J64</f>
        <v>4</v>
      </c>
    </row>
    <row r="64" spans="1:11">
      <c r="A64" s="272"/>
      <c r="B64" s="279"/>
      <c r="C64" s="286"/>
      <c r="D64" s="275">
        <v>4</v>
      </c>
      <c r="E64" s="276"/>
      <c r="F64" s="277"/>
      <c r="G64" s="277"/>
      <c r="H64" s="277"/>
      <c r="I64" s="277"/>
      <c r="J64" s="277">
        <f>D64</f>
        <v>4</v>
      </c>
    </row>
    <row r="65" spans="1:10">
      <c r="A65" s="243" t="s">
        <v>262</v>
      </c>
      <c r="B65" s="266" t="s">
        <v>323</v>
      </c>
      <c r="C65" s="299" t="s">
        <v>15</v>
      </c>
      <c r="D65" s="268"/>
      <c r="E65" s="269"/>
      <c r="F65" s="297"/>
      <c r="G65" s="270"/>
      <c r="H65" s="297"/>
      <c r="I65" s="270"/>
      <c r="J65" s="298">
        <f>J66</f>
        <v>1</v>
      </c>
    </row>
    <row r="66" spans="1:10">
      <c r="A66" s="272"/>
      <c r="B66" s="279"/>
      <c r="C66" s="286"/>
      <c r="D66" s="275">
        <v>1</v>
      </c>
      <c r="E66" s="276"/>
      <c r="F66" s="277"/>
      <c r="G66" s="277"/>
      <c r="H66" s="277"/>
      <c r="I66" s="277"/>
      <c r="J66" s="277">
        <f>D66</f>
        <v>1</v>
      </c>
    </row>
    <row r="67" spans="1:10">
      <c r="A67" s="243" t="s">
        <v>319</v>
      </c>
      <c r="B67" s="266" t="s">
        <v>324</v>
      </c>
      <c r="C67" s="299" t="s">
        <v>15</v>
      </c>
      <c r="D67" s="268"/>
      <c r="E67" s="269"/>
      <c r="F67" s="297"/>
      <c r="G67" s="270"/>
      <c r="H67" s="297"/>
      <c r="I67" s="270"/>
      <c r="J67" s="298">
        <f>J68</f>
        <v>1</v>
      </c>
    </row>
    <row r="68" spans="1:10">
      <c r="A68" s="272"/>
      <c r="B68" s="279"/>
      <c r="C68" s="286"/>
      <c r="D68" s="275">
        <v>1</v>
      </c>
      <c r="E68" s="276"/>
      <c r="F68" s="277"/>
      <c r="G68" s="277"/>
      <c r="H68" s="277"/>
      <c r="I68" s="277"/>
      <c r="J68" s="277">
        <f>D68</f>
        <v>1</v>
      </c>
    </row>
    <row r="69" spans="1:10" ht="30">
      <c r="A69" s="243" t="s">
        <v>320</v>
      </c>
      <c r="B69" s="266" t="s">
        <v>458</v>
      </c>
      <c r="C69" s="299" t="s">
        <v>15</v>
      </c>
      <c r="D69" s="268"/>
      <c r="E69" s="269"/>
      <c r="F69" s="297"/>
      <c r="G69" s="270"/>
      <c r="H69" s="297"/>
      <c r="I69" s="270"/>
      <c r="J69" s="298">
        <f>J70</f>
        <v>3</v>
      </c>
    </row>
    <row r="70" spans="1:10">
      <c r="A70" s="272"/>
      <c r="B70" s="279"/>
      <c r="C70" s="286"/>
      <c r="D70" s="275">
        <v>3</v>
      </c>
      <c r="E70" s="276"/>
      <c r="F70" s="277"/>
      <c r="G70" s="277"/>
      <c r="H70" s="277"/>
      <c r="I70" s="277"/>
      <c r="J70" s="277">
        <f>D70</f>
        <v>3</v>
      </c>
    </row>
    <row r="71" spans="1:10">
      <c r="A71" s="243" t="s">
        <v>321</v>
      </c>
      <c r="B71" s="266" t="s">
        <v>331</v>
      </c>
      <c r="C71" s="299" t="s">
        <v>15</v>
      </c>
      <c r="D71" s="268"/>
      <c r="E71" s="269"/>
      <c r="F71" s="297"/>
      <c r="G71" s="270"/>
      <c r="H71" s="297"/>
      <c r="I71" s="270"/>
      <c r="J71" s="298">
        <f>J72</f>
        <v>1</v>
      </c>
    </row>
    <row r="72" spans="1:10">
      <c r="A72" s="272"/>
      <c r="B72" s="279"/>
      <c r="C72" s="286"/>
      <c r="D72" s="275">
        <v>1</v>
      </c>
      <c r="E72" s="276"/>
      <c r="F72" s="277"/>
      <c r="G72" s="277"/>
      <c r="H72" s="277"/>
      <c r="I72" s="277"/>
      <c r="J72" s="277">
        <f>D72</f>
        <v>1</v>
      </c>
    </row>
    <row r="73" spans="1:10">
      <c r="A73" s="243" t="s">
        <v>326</v>
      </c>
      <c r="B73" s="266" t="s">
        <v>322</v>
      </c>
      <c r="C73" s="299" t="s">
        <v>15</v>
      </c>
      <c r="D73" s="268"/>
      <c r="E73" s="269"/>
      <c r="F73" s="297"/>
      <c r="G73" s="270"/>
      <c r="H73" s="297"/>
      <c r="I73" s="270"/>
      <c r="J73" s="298">
        <f>J74</f>
        <v>1</v>
      </c>
    </row>
    <row r="74" spans="1:10">
      <c r="A74" s="272"/>
      <c r="B74" s="279"/>
      <c r="C74" s="286"/>
      <c r="D74" s="275">
        <v>1</v>
      </c>
      <c r="E74" s="276"/>
      <c r="F74" s="277"/>
      <c r="G74" s="277"/>
      <c r="H74" s="277"/>
      <c r="I74" s="277"/>
      <c r="J74" s="277">
        <f>D74</f>
        <v>1</v>
      </c>
    </row>
    <row r="75" spans="1:10">
      <c r="A75" s="243" t="s">
        <v>327</v>
      </c>
      <c r="B75" s="266" t="s">
        <v>325</v>
      </c>
      <c r="C75" s="299" t="s">
        <v>15</v>
      </c>
      <c r="D75" s="268"/>
      <c r="E75" s="269"/>
      <c r="F75" s="297"/>
      <c r="G75" s="270"/>
      <c r="H75" s="297"/>
      <c r="I75" s="270"/>
      <c r="J75" s="298">
        <f>J76</f>
        <v>1</v>
      </c>
    </row>
    <row r="76" spans="1:10">
      <c r="A76" s="272"/>
      <c r="B76" s="279"/>
      <c r="C76" s="286"/>
      <c r="D76" s="275">
        <v>1</v>
      </c>
      <c r="E76" s="276"/>
      <c r="F76" s="277"/>
      <c r="G76" s="277"/>
      <c r="H76" s="277"/>
      <c r="I76" s="277"/>
      <c r="J76" s="277">
        <f>D76</f>
        <v>1</v>
      </c>
    </row>
    <row r="77" spans="1:10">
      <c r="A77" s="243" t="s">
        <v>328</v>
      </c>
      <c r="B77" s="266" t="s">
        <v>469</v>
      </c>
      <c r="C77" s="299" t="s">
        <v>15</v>
      </c>
      <c r="D77" s="268"/>
      <c r="E77" s="269"/>
      <c r="F77" s="297"/>
      <c r="G77" s="270"/>
      <c r="H77" s="297"/>
      <c r="I77" s="270"/>
      <c r="J77" s="298">
        <f>J78</f>
        <v>1</v>
      </c>
    </row>
    <row r="78" spans="1:10">
      <c r="A78" s="272"/>
      <c r="B78" s="279"/>
      <c r="C78" s="286"/>
      <c r="D78" s="275">
        <v>1</v>
      </c>
      <c r="E78" s="276"/>
      <c r="F78" s="277"/>
      <c r="G78" s="277"/>
      <c r="H78" s="277"/>
      <c r="I78" s="277"/>
      <c r="J78" s="277">
        <f>D78</f>
        <v>1</v>
      </c>
    </row>
    <row r="79" spans="1:10">
      <c r="A79" s="243" t="s">
        <v>330</v>
      </c>
      <c r="B79" s="266" t="s">
        <v>333</v>
      </c>
      <c r="C79" s="299" t="s">
        <v>15</v>
      </c>
      <c r="D79" s="268"/>
      <c r="E79" s="269"/>
      <c r="F79" s="297"/>
      <c r="G79" s="270"/>
      <c r="H79" s="297"/>
      <c r="I79" s="270"/>
      <c r="J79" s="298">
        <f>J80</f>
        <v>1</v>
      </c>
    </row>
    <row r="80" spans="1:10">
      <c r="A80" s="272"/>
      <c r="B80" s="279"/>
      <c r="C80" s="286"/>
      <c r="D80" s="275">
        <v>1</v>
      </c>
      <c r="E80" s="276"/>
      <c r="F80" s="277"/>
      <c r="G80" s="277"/>
      <c r="H80" s="277"/>
      <c r="I80" s="277"/>
      <c r="J80" s="277">
        <f>D80</f>
        <v>1</v>
      </c>
    </row>
    <row r="81" spans="1:10">
      <c r="A81" s="300" t="s">
        <v>332</v>
      </c>
      <c r="B81" s="266" t="s">
        <v>470</v>
      </c>
      <c r="C81" s="281" t="s">
        <v>15</v>
      </c>
      <c r="D81" s="282"/>
      <c r="E81" s="283"/>
      <c r="F81" s="301"/>
      <c r="G81" s="284"/>
      <c r="H81" s="301"/>
      <c r="I81" s="284"/>
      <c r="J81" s="298">
        <f>J82</f>
        <v>1</v>
      </c>
    </row>
    <row r="82" spans="1:10">
      <c r="A82" s="302"/>
      <c r="B82" s="273"/>
      <c r="C82" s="281"/>
      <c r="D82" s="282">
        <v>1</v>
      </c>
      <c r="E82" s="283"/>
      <c r="F82" s="301"/>
      <c r="G82" s="284"/>
      <c r="H82" s="301"/>
      <c r="I82" s="284"/>
      <c r="J82" s="277">
        <f>D82</f>
        <v>1</v>
      </c>
    </row>
    <row r="83" spans="1:10">
      <c r="A83" s="243" t="s">
        <v>335</v>
      </c>
      <c r="B83" s="266" t="s">
        <v>329</v>
      </c>
      <c r="C83" s="299" t="s">
        <v>66</v>
      </c>
      <c r="D83" s="268"/>
      <c r="E83" s="269"/>
      <c r="F83" s="297"/>
      <c r="G83" s="270"/>
      <c r="H83" s="297"/>
      <c r="I83" s="270"/>
      <c r="J83" s="298">
        <f>J84</f>
        <v>11.6</v>
      </c>
    </row>
    <row r="84" spans="1:10">
      <c r="A84" s="286"/>
      <c r="B84" s="279"/>
      <c r="C84" s="286"/>
      <c r="D84" s="275"/>
      <c r="E84" s="276"/>
      <c r="F84" s="277"/>
      <c r="G84" s="277">
        <v>11.6</v>
      </c>
      <c r="H84" s="277"/>
      <c r="I84" s="277"/>
      <c r="J84" s="277">
        <f>G84</f>
        <v>11.6</v>
      </c>
    </row>
    <row r="85" spans="1:10">
      <c r="A85" s="243" t="s">
        <v>574</v>
      </c>
      <c r="B85" s="266" t="s">
        <v>336</v>
      </c>
      <c r="C85" s="299" t="s">
        <v>71</v>
      </c>
      <c r="D85" s="268"/>
      <c r="E85" s="269"/>
      <c r="F85" s="297"/>
      <c r="G85" s="270"/>
      <c r="H85" s="297"/>
      <c r="I85" s="270"/>
      <c r="J85" s="298">
        <f>J86</f>
        <v>35.31</v>
      </c>
    </row>
    <row r="86" spans="1:10">
      <c r="A86" s="272"/>
      <c r="B86" s="279"/>
      <c r="C86" s="286"/>
      <c r="D86" s="275"/>
      <c r="E86" s="276"/>
      <c r="F86" s="277">
        <v>35.31</v>
      </c>
      <c r="G86" s="277"/>
      <c r="H86" s="277"/>
      <c r="I86" s="277"/>
      <c r="J86" s="277">
        <f>F86</f>
        <v>35.31</v>
      </c>
    </row>
    <row r="87" spans="1:10">
      <c r="A87" s="243" t="s">
        <v>476</v>
      </c>
      <c r="B87" s="266" t="s">
        <v>471</v>
      </c>
      <c r="C87" s="299" t="s">
        <v>15</v>
      </c>
      <c r="D87" s="268"/>
      <c r="E87" s="269"/>
      <c r="F87" s="297"/>
      <c r="G87" s="270"/>
      <c r="H87" s="297"/>
      <c r="I87" s="270"/>
      <c r="J87" s="298">
        <f>J88</f>
        <v>3</v>
      </c>
    </row>
    <row r="88" spans="1:10">
      <c r="A88" s="272"/>
      <c r="B88" s="279"/>
      <c r="C88" s="286"/>
      <c r="D88" s="275">
        <v>3</v>
      </c>
      <c r="E88" s="276"/>
      <c r="F88" s="277"/>
      <c r="G88" s="277"/>
      <c r="H88" s="277"/>
      <c r="I88" s="277"/>
      <c r="J88" s="277">
        <f>D88</f>
        <v>3</v>
      </c>
    </row>
    <row r="89" spans="1:10">
      <c r="A89" s="243" t="s">
        <v>477</v>
      </c>
      <c r="B89" s="266" t="s">
        <v>472</v>
      </c>
      <c r="C89" s="303" t="s">
        <v>72</v>
      </c>
      <c r="D89" s="304"/>
      <c r="E89" s="305"/>
      <c r="F89" s="306"/>
      <c r="G89" s="307"/>
      <c r="H89" s="306"/>
      <c r="I89" s="284"/>
      <c r="J89" s="298">
        <f>J90</f>
        <v>0.12</v>
      </c>
    </row>
    <row r="90" spans="1:10">
      <c r="A90" s="272"/>
      <c r="B90" s="279"/>
      <c r="C90" s="308"/>
      <c r="D90" s="304"/>
      <c r="E90" s="305"/>
      <c r="F90" s="306"/>
      <c r="G90" s="307">
        <v>0.6</v>
      </c>
      <c r="H90" s="306">
        <v>0.2</v>
      </c>
      <c r="I90" s="284"/>
      <c r="J90" s="277">
        <f>H90*G90</f>
        <v>0.12</v>
      </c>
    </row>
    <row r="91" spans="1:10">
      <c r="A91" s="243" t="s">
        <v>473</v>
      </c>
      <c r="B91" s="266" t="s">
        <v>474</v>
      </c>
      <c r="C91" s="303" t="s">
        <v>71</v>
      </c>
      <c r="D91" s="268"/>
      <c r="E91" s="269"/>
      <c r="F91" s="297"/>
      <c r="G91" s="270"/>
      <c r="H91" s="297"/>
      <c r="I91" s="270"/>
      <c r="J91" s="298">
        <f>SUM(J92:J94)</f>
        <v>5.0249999999999995</v>
      </c>
    </row>
    <row r="92" spans="1:10">
      <c r="A92" s="309"/>
      <c r="B92" s="310" t="s">
        <v>585</v>
      </c>
      <c r="C92" s="281"/>
      <c r="D92" s="282"/>
      <c r="E92" s="283"/>
      <c r="F92" s="284">
        <v>3.7499999999999999E-2</v>
      </c>
      <c r="G92" s="284"/>
      <c r="H92" s="284"/>
      <c r="I92" s="284"/>
      <c r="J92" s="284">
        <f>F92</f>
        <v>3.7499999999999999E-2</v>
      </c>
    </row>
    <row r="93" spans="1:10">
      <c r="A93" s="311"/>
      <c r="B93" s="310" t="s">
        <v>586</v>
      </c>
      <c r="C93" s="281"/>
      <c r="D93" s="282"/>
      <c r="E93" s="283"/>
      <c r="F93" s="284">
        <v>3.7499999999999999E-2</v>
      </c>
      <c r="G93" s="284"/>
      <c r="H93" s="284"/>
      <c r="I93" s="284"/>
      <c r="J93" s="284">
        <f>F93</f>
        <v>3.7499999999999999E-2</v>
      </c>
    </row>
    <row r="94" spans="1:10">
      <c r="A94" s="312"/>
      <c r="B94" s="279" t="s">
        <v>587</v>
      </c>
      <c r="C94" s="286"/>
      <c r="D94" s="275"/>
      <c r="E94" s="276"/>
      <c r="F94" s="276"/>
      <c r="G94" s="277"/>
      <c r="H94" s="277">
        <v>1.5</v>
      </c>
      <c r="I94" s="277">
        <v>3.3</v>
      </c>
      <c r="J94" s="283">
        <f>I94*H94</f>
        <v>4.9499999999999993</v>
      </c>
    </row>
    <row r="95" spans="1:10">
      <c r="A95" s="243" t="s">
        <v>475</v>
      </c>
      <c r="B95" s="266" t="s">
        <v>731</v>
      </c>
      <c r="C95" s="299" t="s">
        <v>71</v>
      </c>
      <c r="D95" s="282"/>
      <c r="E95" s="283"/>
      <c r="F95" s="301"/>
      <c r="G95" s="284"/>
      <c r="H95" s="301"/>
      <c r="I95" s="284"/>
      <c r="J95" s="298">
        <f>J96</f>
        <v>2.0699999999999998</v>
      </c>
    </row>
    <row r="96" spans="1:10">
      <c r="A96" s="313"/>
      <c r="B96" s="273"/>
      <c r="C96" s="281"/>
      <c r="D96" s="282">
        <v>1</v>
      </c>
      <c r="E96" s="276"/>
      <c r="F96" s="301"/>
      <c r="G96" s="284">
        <v>0.9</v>
      </c>
      <c r="H96" s="301">
        <v>2.2999999999999998</v>
      </c>
      <c r="I96" s="284"/>
      <c r="J96" s="277">
        <f>D96*G96*H96</f>
        <v>2.0699999999999998</v>
      </c>
    </row>
    <row r="97" spans="1:10">
      <c r="A97" s="243" t="s">
        <v>655</v>
      </c>
      <c r="B97" s="266" t="s">
        <v>654</v>
      </c>
      <c r="C97" s="303" t="s">
        <v>72</v>
      </c>
      <c r="D97" s="268"/>
      <c r="E97" s="269"/>
      <c r="F97" s="297"/>
      <c r="G97" s="270"/>
      <c r="H97" s="297"/>
      <c r="I97" s="270"/>
      <c r="J97" s="298">
        <f>SUM(J98:J98)</f>
        <v>0.39374999999999999</v>
      </c>
    </row>
    <row r="98" spans="1:10">
      <c r="A98" s="309"/>
      <c r="B98" s="310"/>
      <c r="C98" s="281"/>
      <c r="D98" s="282"/>
      <c r="E98" s="283"/>
      <c r="F98" s="284"/>
      <c r="G98" s="284">
        <v>1.75</v>
      </c>
      <c r="H98" s="284">
        <v>2.25</v>
      </c>
      <c r="I98" s="284">
        <v>0.1</v>
      </c>
      <c r="J98" s="284">
        <f>I98*H98*G98</f>
        <v>0.39374999999999999</v>
      </c>
    </row>
    <row r="99" spans="1:10">
      <c r="A99" s="36" t="s">
        <v>157</v>
      </c>
      <c r="B99" s="37" t="s">
        <v>418</v>
      </c>
      <c r="C99" s="38"/>
      <c r="D99" s="314"/>
      <c r="E99" s="315"/>
      <c r="F99" s="315"/>
      <c r="G99" s="315"/>
      <c r="H99" s="315"/>
      <c r="I99" s="315"/>
      <c r="J99" s="316"/>
    </row>
    <row r="100" spans="1:10">
      <c r="A100" s="265" t="s">
        <v>162</v>
      </c>
      <c r="B100" s="266" t="s">
        <v>423</v>
      </c>
      <c r="C100" s="299" t="s">
        <v>405</v>
      </c>
      <c r="D100" s="268"/>
      <c r="E100" s="269"/>
      <c r="F100" s="270"/>
      <c r="G100" s="270"/>
      <c r="H100" s="270"/>
      <c r="I100" s="270"/>
      <c r="J100" s="271">
        <f>SUM(J101)</f>
        <v>4</v>
      </c>
    </row>
    <row r="101" spans="1:10">
      <c r="A101" s="272"/>
      <c r="B101" s="279"/>
      <c r="C101" s="286"/>
      <c r="D101" s="275">
        <v>4</v>
      </c>
      <c r="E101" s="276"/>
      <c r="F101" s="277"/>
      <c r="G101" s="277"/>
      <c r="H101" s="277"/>
      <c r="I101" s="277"/>
      <c r="J101" s="277">
        <f>D101</f>
        <v>4</v>
      </c>
    </row>
    <row r="102" spans="1:10" ht="30">
      <c r="A102" s="265" t="s">
        <v>163</v>
      </c>
      <c r="B102" s="266" t="s">
        <v>424</v>
      </c>
      <c r="C102" s="299" t="s">
        <v>429</v>
      </c>
      <c r="D102" s="268"/>
      <c r="E102" s="269"/>
      <c r="F102" s="270"/>
      <c r="G102" s="270"/>
      <c r="H102" s="270"/>
      <c r="I102" s="270"/>
      <c r="J102" s="271">
        <f>SUM(J103)</f>
        <v>180</v>
      </c>
    </row>
    <row r="103" spans="1:10">
      <c r="A103" s="272"/>
      <c r="B103" s="279"/>
      <c r="C103" s="286"/>
      <c r="D103" s="275">
        <f>6*30</f>
        <v>180</v>
      </c>
      <c r="E103" s="276"/>
      <c r="F103" s="277"/>
      <c r="G103" s="277"/>
      <c r="H103" s="277"/>
      <c r="I103" s="277"/>
      <c r="J103" s="277">
        <f>D103</f>
        <v>180</v>
      </c>
    </row>
    <row r="104" spans="1:10">
      <c r="A104" s="36" t="s">
        <v>158</v>
      </c>
      <c r="B104" s="37" t="s">
        <v>55</v>
      </c>
      <c r="C104" s="38"/>
      <c r="D104" s="314"/>
      <c r="E104" s="315"/>
      <c r="F104" s="315"/>
      <c r="G104" s="315"/>
      <c r="H104" s="315"/>
      <c r="I104" s="315"/>
      <c r="J104" s="316"/>
    </row>
    <row r="105" spans="1:10">
      <c r="A105" s="265" t="s">
        <v>425</v>
      </c>
      <c r="B105" s="266" t="s">
        <v>56</v>
      </c>
      <c r="C105" s="299" t="s">
        <v>152</v>
      </c>
      <c r="D105" s="268"/>
      <c r="E105" s="269"/>
      <c r="F105" s="270"/>
      <c r="G105" s="270"/>
      <c r="H105" s="270"/>
      <c r="I105" s="270"/>
      <c r="J105" s="271">
        <f>SUM(J106)</f>
        <v>3</v>
      </c>
    </row>
    <row r="106" spans="1:10">
      <c r="A106" s="272"/>
      <c r="B106" s="279"/>
      <c r="C106" s="286"/>
      <c r="D106" s="275">
        <f>'Planilha Orçamentária'!$O$34</f>
        <v>3</v>
      </c>
      <c r="E106" s="276"/>
      <c r="F106" s="277"/>
      <c r="G106" s="277"/>
      <c r="H106" s="277"/>
      <c r="I106" s="277"/>
      <c r="J106" s="277">
        <f>D106</f>
        <v>3</v>
      </c>
    </row>
    <row r="107" spans="1:10">
      <c r="A107" s="265" t="s">
        <v>426</v>
      </c>
      <c r="B107" s="266" t="s">
        <v>73</v>
      </c>
      <c r="C107" s="299" t="s">
        <v>72</v>
      </c>
      <c r="D107" s="268"/>
      <c r="E107" s="269"/>
      <c r="F107" s="270"/>
      <c r="G107" s="270"/>
      <c r="H107" s="270"/>
      <c r="I107" s="270"/>
      <c r="J107" s="271">
        <f>SUM(J108)</f>
        <v>8.2307699999999997</v>
      </c>
    </row>
    <row r="108" spans="1:10">
      <c r="A108" s="272"/>
      <c r="B108" s="317"/>
      <c r="C108" s="286"/>
      <c r="D108" s="318">
        <f>1.5*((J54*0.03)+(J85*0.1)+J89+J97+(J91*0.15))</f>
        <v>8.2307699999999997</v>
      </c>
      <c r="E108" s="276"/>
      <c r="F108" s="277"/>
      <c r="G108" s="277"/>
      <c r="H108" s="277"/>
      <c r="I108" s="277"/>
      <c r="J108" s="277">
        <f>D108</f>
        <v>8.2307699999999997</v>
      </c>
    </row>
    <row r="109" spans="1:10">
      <c r="A109" s="265" t="s">
        <v>427</v>
      </c>
      <c r="B109" s="266" t="s">
        <v>83</v>
      </c>
      <c r="C109" s="299" t="s">
        <v>72</v>
      </c>
      <c r="D109" s="319"/>
      <c r="E109" s="269"/>
      <c r="F109" s="270"/>
      <c r="G109" s="270"/>
      <c r="H109" s="270"/>
      <c r="I109" s="270"/>
      <c r="J109" s="271">
        <f>SUM(J110)</f>
        <v>8.2307699999999997</v>
      </c>
    </row>
    <row r="110" spans="1:10">
      <c r="A110" s="272"/>
      <c r="B110" s="279"/>
      <c r="C110" s="286"/>
      <c r="D110" s="318">
        <f>D108</f>
        <v>8.2307699999999997</v>
      </c>
      <c r="E110" s="276"/>
      <c r="F110" s="277"/>
      <c r="G110" s="277"/>
      <c r="H110" s="277"/>
      <c r="I110" s="277"/>
      <c r="J110" s="277">
        <f>D110</f>
        <v>8.2307699999999997</v>
      </c>
    </row>
    <row r="111" spans="1:10">
      <c r="A111" s="320"/>
      <c r="B111" s="321"/>
      <c r="C111" s="322"/>
      <c r="D111" s="323"/>
      <c r="E111" s="324"/>
      <c r="F111" s="324"/>
      <c r="G111" s="324"/>
      <c r="H111" s="324"/>
      <c r="I111" s="324"/>
      <c r="J111" s="325"/>
    </row>
    <row r="112" spans="1:10">
      <c r="A112" s="256">
        <v>3</v>
      </c>
      <c r="B112" s="35" t="s">
        <v>225</v>
      </c>
      <c r="C112" s="257"/>
      <c r="D112" s="258"/>
      <c r="E112" s="259"/>
      <c r="F112" s="259"/>
      <c r="G112" s="259"/>
      <c r="H112" s="259"/>
      <c r="I112" s="259"/>
      <c r="J112" s="260"/>
    </row>
    <row r="113" spans="1:10">
      <c r="A113" s="36" t="s">
        <v>62</v>
      </c>
      <c r="B113" s="37" t="s">
        <v>352</v>
      </c>
      <c r="C113" s="38"/>
      <c r="D113" s="314"/>
      <c r="E113" s="315"/>
      <c r="F113" s="315"/>
      <c r="G113" s="315"/>
      <c r="H113" s="315"/>
      <c r="I113" s="315"/>
      <c r="J113" s="316"/>
    </row>
    <row r="114" spans="1:10">
      <c r="A114" s="265" t="s">
        <v>63</v>
      </c>
      <c r="B114" s="266" t="s">
        <v>226</v>
      </c>
      <c r="C114" s="299" t="s">
        <v>72</v>
      </c>
      <c r="D114" s="268"/>
      <c r="E114" s="269"/>
      <c r="F114" s="270"/>
      <c r="G114" s="270"/>
      <c r="H114" s="270"/>
      <c r="I114" s="270"/>
      <c r="J114" s="271">
        <f>SUM(J115:J117)</f>
        <v>26.240000000000002</v>
      </c>
    </row>
    <row r="115" spans="1:10">
      <c r="A115" s="278"/>
      <c r="B115" s="273" t="s">
        <v>340</v>
      </c>
      <c r="C115" s="281"/>
      <c r="D115" s="282"/>
      <c r="E115" s="283"/>
      <c r="F115" s="284"/>
      <c r="G115" s="284">
        <f>(10*2)+(2.45*6)</f>
        <v>34.700000000000003</v>
      </c>
      <c r="H115" s="284">
        <v>0.4</v>
      </c>
      <c r="I115" s="284">
        <v>0.5</v>
      </c>
      <c r="J115" s="284">
        <f>G115*H115*I115</f>
        <v>6.9400000000000013</v>
      </c>
    </row>
    <row r="116" spans="1:10">
      <c r="A116" s="278"/>
      <c r="B116" s="273" t="s">
        <v>350</v>
      </c>
      <c r="C116" s="281"/>
      <c r="D116" s="282"/>
      <c r="E116" s="283"/>
      <c r="F116" s="284"/>
      <c r="G116" s="284">
        <v>55</v>
      </c>
      <c r="H116" s="284">
        <v>0.5</v>
      </c>
      <c r="I116" s="284">
        <v>0.6</v>
      </c>
      <c r="J116" s="284">
        <f>G116*H116*I116</f>
        <v>16.5</v>
      </c>
    </row>
    <row r="117" spans="1:10">
      <c r="A117" s="278"/>
      <c r="B117" s="273" t="s">
        <v>478</v>
      </c>
      <c r="C117" s="281"/>
      <c r="D117" s="282">
        <v>5</v>
      </c>
      <c r="E117" s="283"/>
      <c r="F117" s="284"/>
      <c r="G117" s="284">
        <v>0.8</v>
      </c>
      <c r="H117" s="284">
        <v>0.7</v>
      </c>
      <c r="I117" s="284">
        <v>1</v>
      </c>
      <c r="J117" s="284">
        <f>G117*H117*I117*D117</f>
        <v>2.8</v>
      </c>
    </row>
    <row r="118" spans="1:10">
      <c r="A118" s="265" t="s">
        <v>96</v>
      </c>
      <c r="B118" s="266" t="s">
        <v>232</v>
      </c>
      <c r="C118" s="299" t="s">
        <v>72</v>
      </c>
      <c r="D118" s="268"/>
      <c r="E118" s="269"/>
      <c r="F118" s="270"/>
      <c r="G118" s="270"/>
      <c r="H118" s="270"/>
      <c r="I118" s="270"/>
      <c r="J118" s="271">
        <f>SUM(J119:J120)</f>
        <v>15.190000000000001</v>
      </c>
    </row>
    <row r="119" spans="1:10">
      <c r="A119" s="278"/>
      <c r="B119" s="273" t="s">
        <v>340</v>
      </c>
      <c r="C119" s="281"/>
      <c r="D119" s="282"/>
      <c r="E119" s="283"/>
      <c r="F119" s="284"/>
      <c r="G119" s="284">
        <f>(10*2)+(2.45*6)</f>
        <v>34.700000000000003</v>
      </c>
      <c r="H119" s="284">
        <v>0.4</v>
      </c>
      <c r="I119" s="284">
        <v>0.5</v>
      </c>
      <c r="J119" s="284">
        <f>G119*H119*I119</f>
        <v>6.9400000000000013</v>
      </c>
    </row>
    <row r="120" spans="1:10">
      <c r="A120" s="278"/>
      <c r="B120" s="273" t="s">
        <v>350</v>
      </c>
      <c r="C120" s="281"/>
      <c r="D120" s="282"/>
      <c r="E120" s="283"/>
      <c r="F120" s="284"/>
      <c r="G120" s="284">
        <v>55</v>
      </c>
      <c r="H120" s="284">
        <v>0.5</v>
      </c>
      <c r="I120" s="284">
        <v>0.3</v>
      </c>
      <c r="J120" s="284">
        <f>G120*H120*I120</f>
        <v>8.25</v>
      </c>
    </row>
    <row r="121" spans="1:10">
      <c r="A121" s="265" t="s">
        <v>97</v>
      </c>
      <c r="B121" s="266" t="s">
        <v>351</v>
      </c>
      <c r="C121" s="299" t="s">
        <v>72</v>
      </c>
      <c r="D121" s="268"/>
      <c r="E121" s="269"/>
      <c r="F121" s="270"/>
      <c r="G121" s="270"/>
      <c r="H121" s="270"/>
      <c r="I121" s="270"/>
      <c r="J121" s="271">
        <f>SUM(J122:J123)</f>
        <v>41.38</v>
      </c>
    </row>
    <row r="122" spans="1:10">
      <c r="A122" s="278"/>
      <c r="B122" s="273" t="s">
        <v>340</v>
      </c>
      <c r="C122" s="281"/>
      <c r="D122" s="282"/>
      <c r="E122" s="283"/>
      <c r="F122" s="284"/>
      <c r="G122" s="284">
        <f>(10*2)+(2.45*6)</f>
        <v>34.700000000000003</v>
      </c>
      <c r="H122" s="284">
        <v>0.4</v>
      </c>
      <c r="I122" s="284"/>
      <c r="J122" s="284">
        <f>G122*H122</f>
        <v>13.880000000000003</v>
      </c>
    </row>
    <row r="123" spans="1:10">
      <c r="A123" s="278"/>
      <c r="B123" s="273" t="s">
        <v>350</v>
      </c>
      <c r="C123" s="281"/>
      <c r="D123" s="282"/>
      <c r="E123" s="283"/>
      <c r="F123" s="284"/>
      <c r="G123" s="284">
        <v>55</v>
      </c>
      <c r="H123" s="284">
        <v>0.5</v>
      </c>
      <c r="I123" s="284"/>
      <c r="J123" s="284">
        <f>G123*H123</f>
        <v>27.5</v>
      </c>
    </row>
    <row r="124" spans="1:10">
      <c r="A124" s="36" t="s">
        <v>94</v>
      </c>
      <c r="B124" s="37" t="s">
        <v>233</v>
      </c>
      <c r="C124" s="38"/>
      <c r="D124" s="314"/>
      <c r="E124" s="315"/>
      <c r="F124" s="315"/>
      <c r="G124" s="315"/>
      <c r="H124" s="315"/>
      <c r="I124" s="315"/>
      <c r="J124" s="316"/>
    </row>
    <row r="125" spans="1:10">
      <c r="A125" s="265" t="s">
        <v>95</v>
      </c>
      <c r="B125" s="266" t="s">
        <v>234</v>
      </c>
      <c r="C125" s="299" t="s">
        <v>72</v>
      </c>
      <c r="D125" s="268"/>
      <c r="E125" s="269"/>
      <c r="F125" s="270"/>
      <c r="G125" s="270"/>
      <c r="H125" s="270"/>
      <c r="I125" s="270"/>
      <c r="J125" s="271">
        <f>SUM(J126)</f>
        <v>11.05</v>
      </c>
    </row>
    <row r="126" spans="1:10">
      <c r="A126" s="278"/>
      <c r="B126" s="273"/>
      <c r="C126" s="281"/>
      <c r="D126" s="282">
        <f>J114-J118</f>
        <v>11.05</v>
      </c>
      <c r="E126" s="283"/>
      <c r="F126" s="284"/>
      <c r="G126" s="284"/>
      <c r="H126" s="284"/>
      <c r="I126" s="284"/>
      <c r="J126" s="284">
        <f>D126</f>
        <v>11.05</v>
      </c>
    </row>
    <row r="127" spans="1:10">
      <c r="A127" s="265" t="s">
        <v>186</v>
      </c>
      <c r="B127" s="266" t="s">
        <v>236</v>
      </c>
      <c r="C127" s="299" t="s">
        <v>235</v>
      </c>
      <c r="D127" s="268"/>
      <c r="E127" s="269"/>
      <c r="F127" s="270"/>
      <c r="G127" s="270"/>
      <c r="H127" s="270"/>
      <c r="I127" s="270"/>
      <c r="J127" s="271">
        <f>SUM(J128)</f>
        <v>276.25</v>
      </c>
    </row>
    <row r="128" spans="1:10">
      <c r="A128" s="272"/>
      <c r="B128" s="279"/>
      <c r="C128" s="286"/>
      <c r="D128" s="282">
        <f>D126*25</f>
        <v>276.25</v>
      </c>
      <c r="E128" s="283"/>
      <c r="F128" s="284"/>
      <c r="G128" s="284"/>
      <c r="H128" s="284"/>
      <c r="I128" s="284"/>
      <c r="J128" s="284">
        <f>D128</f>
        <v>276.25</v>
      </c>
    </row>
    <row r="129" spans="1:10">
      <c r="A129" s="326"/>
      <c r="B129" s="18"/>
      <c r="C129" s="327"/>
      <c r="D129" s="323"/>
      <c r="E129" s="324"/>
      <c r="F129" s="324"/>
      <c r="G129" s="324"/>
      <c r="H129" s="324"/>
      <c r="I129" s="324"/>
      <c r="J129" s="325"/>
    </row>
    <row r="130" spans="1:10">
      <c r="A130" s="256">
        <v>4</v>
      </c>
      <c r="B130" s="35" t="s">
        <v>237</v>
      </c>
      <c r="C130" s="257"/>
      <c r="D130" s="258"/>
      <c r="E130" s="259"/>
      <c r="F130" s="259"/>
      <c r="G130" s="259"/>
      <c r="H130" s="259"/>
      <c r="I130" s="259"/>
      <c r="J130" s="260"/>
    </row>
    <row r="131" spans="1:10">
      <c r="A131" s="36" t="s">
        <v>33</v>
      </c>
      <c r="B131" s="37" t="s">
        <v>312</v>
      </c>
      <c r="C131" s="38"/>
      <c r="D131" s="314"/>
      <c r="E131" s="315"/>
      <c r="F131" s="315"/>
      <c r="G131" s="315"/>
      <c r="H131" s="315"/>
      <c r="I131" s="315"/>
      <c r="J131" s="316"/>
    </row>
    <row r="132" spans="1:10" ht="30">
      <c r="A132" s="265" t="s">
        <v>34</v>
      </c>
      <c r="B132" s="266" t="s">
        <v>479</v>
      </c>
      <c r="C132" s="280" t="s">
        <v>71</v>
      </c>
      <c r="D132" s="268"/>
      <c r="E132" s="269"/>
      <c r="F132" s="270"/>
      <c r="G132" s="270"/>
      <c r="H132" s="270"/>
      <c r="I132" s="270"/>
      <c r="J132" s="271">
        <f>SUM(J133:J134)</f>
        <v>19.509999999999998</v>
      </c>
    </row>
    <row r="133" spans="1:10">
      <c r="A133" s="328"/>
      <c r="B133" s="273" t="s">
        <v>614</v>
      </c>
      <c r="C133" s="329"/>
      <c r="D133" s="282">
        <v>3</v>
      </c>
      <c r="E133" s="283"/>
      <c r="F133" s="284"/>
      <c r="G133" s="284">
        <v>1.75</v>
      </c>
      <c r="H133" s="284"/>
      <c r="I133" s="284">
        <v>1.4</v>
      </c>
      <c r="J133" s="284">
        <f>D133*G133*I133</f>
        <v>7.35</v>
      </c>
    </row>
    <row r="134" spans="1:10">
      <c r="A134" s="278"/>
      <c r="B134" s="273" t="s">
        <v>615</v>
      </c>
      <c r="C134" s="281"/>
      <c r="D134" s="282">
        <v>1</v>
      </c>
      <c r="E134" s="283"/>
      <c r="F134" s="284"/>
      <c r="G134" s="284">
        <v>3.8</v>
      </c>
      <c r="H134" s="284"/>
      <c r="I134" s="284">
        <v>3.2</v>
      </c>
      <c r="J134" s="284">
        <f>D134*G134*I134</f>
        <v>12.16</v>
      </c>
    </row>
    <row r="135" spans="1:10">
      <c r="A135" s="36" t="s">
        <v>36</v>
      </c>
      <c r="B135" s="37" t="s">
        <v>258</v>
      </c>
      <c r="C135" s="38"/>
      <c r="D135" s="314"/>
      <c r="E135" s="315"/>
      <c r="F135" s="315"/>
      <c r="G135" s="315"/>
      <c r="H135" s="315"/>
      <c r="I135" s="315"/>
      <c r="J135" s="316"/>
    </row>
    <row r="136" spans="1:10">
      <c r="A136" s="265" t="s">
        <v>37</v>
      </c>
      <c r="B136" s="266" t="s">
        <v>259</v>
      </c>
      <c r="C136" s="280" t="s">
        <v>15</v>
      </c>
      <c r="D136" s="268"/>
      <c r="E136" s="269"/>
      <c r="F136" s="297"/>
      <c r="G136" s="270"/>
      <c r="H136" s="297"/>
      <c r="I136" s="270"/>
      <c r="J136" s="271">
        <f>SUM(J137:J137)</f>
        <v>1</v>
      </c>
    </row>
    <row r="137" spans="1:10">
      <c r="A137" s="278"/>
      <c r="B137" s="273"/>
      <c r="C137" s="281"/>
      <c r="D137" s="282">
        <v>1</v>
      </c>
      <c r="E137" s="283"/>
      <c r="F137" s="284"/>
      <c r="G137" s="284"/>
      <c r="H137" s="284"/>
      <c r="I137" s="284"/>
      <c r="J137" s="284">
        <f>D137</f>
        <v>1</v>
      </c>
    </row>
    <row r="138" spans="1:10">
      <c r="A138" s="265" t="s">
        <v>480</v>
      </c>
      <c r="B138" s="266" t="s">
        <v>481</v>
      </c>
      <c r="C138" s="280" t="s">
        <v>71</v>
      </c>
      <c r="D138" s="268"/>
      <c r="E138" s="269"/>
      <c r="F138" s="297"/>
      <c r="G138" s="270"/>
      <c r="H138" s="297"/>
      <c r="I138" s="270"/>
      <c r="J138" s="271">
        <f>SUM(J139:J139)</f>
        <v>1.8900000000000001</v>
      </c>
    </row>
    <row r="139" spans="1:10">
      <c r="A139" s="278"/>
      <c r="B139" s="273"/>
      <c r="C139" s="281"/>
      <c r="D139" s="282">
        <v>1</v>
      </c>
      <c r="E139" s="283"/>
      <c r="F139" s="284"/>
      <c r="G139" s="284"/>
      <c r="H139" s="284">
        <v>0.9</v>
      </c>
      <c r="I139" s="284">
        <v>2.1</v>
      </c>
      <c r="J139" s="284">
        <f>D139*H139*I139</f>
        <v>1.8900000000000001</v>
      </c>
    </row>
    <row r="140" spans="1:10">
      <c r="A140" s="36" t="s">
        <v>98</v>
      </c>
      <c r="B140" s="37" t="s">
        <v>313</v>
      </c>
      <c r="C140" s="38"/>
      <c r="D140" s="314"/>
      <c r="E140" s="315"/>
      <c r="F140" s="315"/>
      <c r="G140" s="315"/>
      <c r="H140" s="315"/>
      <c r="I140" s="315"/>
      <c r="J140" s="316"/>
    </row>
    <row r="141" spans="1:10">
      <c r="A141" s="265" t="s">
        <v>99</v>
      </c>
      <c r="B141" s="266" t="s">
        <v>314</v>
      </c>
      <c r="C141" s="280" t="s">
        <v>71</v>
      </c>
      <c r="D141" s="268"/>
      <c r="E141" s="269"/>
      <c r="F141" s="270"/>
      <c r="G141" s="270"/>
      <c r="H141" s="270"/>
      <c r="I141" s="270"/>
      <c r="J141" s="271">
        <f>SUM(J142:J145)</f>
        <v>42.087499999999999</v>
      </c>
    </row>
    <row r="142" spans="1:10">
      <c r="A142" s="328"/>
      <c r="B142" s="273" t="s">
        <v>588</v>
      </c>
      <c r="C142" s="281"/>
      <c r="D142" s="282">
        <v>3</v>
      </c>
      <c r="E142" s="283"/>
      <c r="F142" s="284"/>
      <c r="G142" s="284">
        <v>3.75</v>
      </c>
      <c r="H142" s="284"/>
      <c r="I142" s="284">
        <v>1.4</v>
      </c>
      <c r="J142" s="284">
        <f>D142*G142*I142</f>
        <v>15.749999999999998</v>
      </c>
    </row>
    <row r="143" spans="1:10">
      <c r="A143" s="328"/>
      <c r="B143" s="273" t="s">
        <v>589</v>
      </c>
      <c r="C143" s="329"/>
      <c r="D143" s="282">
        <v>1</v>
      </c>
      <c r="E143" s="283"/>
      <c r="F143" s="284"/>
      <c r="G143" s="284">
        <v>3.5</v>
      </c>
      <c r="H143" s="284"/>
      <c r="I143" s="284">
        <v>3.2</v>
      </c>
      <c r="J143" s="284">
        <f>D143*G143*I143</f>
        <v>11.200000000000001</v>
      </c>
    </row>
    <row r="144" spans="1:10">
      <c r="A144" s="278"/>
      <c r="B144" s="273" t="s">
        <v>590</v>
      </c>
      <c r="C144" s="329"/>
      <c r="D144" s="282">
        <v>1</v>
      </c>
      <c r="E144" s="283"/>
      <c r="F144" s="284"/>
      <c r="G144" s="284">
        <v>3.5</v>
      </c>
      <c r="H144" s="284"/>
      <c r="I144" s="284">
        <v>3.2</v>
      </c>
      <c r="J144" s="284">
        <f>D144*G144*I144</f>
        <v>11.200000000000001</v>
      </c>
    </row>
    <row r="145" spans="1:10">
      <c r="A145" s="278"/>
      <c r="B145" s="273" t="s">
        <v>656</v>
      </c>
      <c r="C145" s="329"/>
      <c r="D145" s="282">
        <v>1</v>
      </c>
      <c r="E145" s="283"/>
      <c r="F145" s="284"/>
      <c r="G145" s="284">
        <v>1.75</v>
      </c>
      <c r="H145" s="284"/>
      <c r="I145" s="284">
        <v>2.25</v>
      </c>
      <c r="J145" s="284">
        <f>D145*G145*I145</f>
        <v>3.9375</v>
      </c>
    </row>
    <row r="146" spans="1:10" ht="30">
      <c r="A146" s="265" t="s">
        <v>164</v>
      </c>
      <c r="B146" s="266" t="s">
        <v>392</v>
      </c>
      <c r="C146" s="280" t="s">
        <v>71</v>
      </c>
      <c r="D146" s="268"/>
      <c r="E146" s="269"/>
      <c r="F146" s="270"/>
      <c r="G146" s="270"/>
      <c r="H146" s="270"/>
      <c r="I146" s="270"/>
      <c r="J146" s="271">
        <f>SUM(J147:J150)</f>
        <v>42.087499999999999</v>
      </c>
    </row>
    <row r="147" spans="1:10">
      <c r="A147" s="328"/>
      <c r="B147" s="273" t="s">
        <v>588</v>
      </c>
      <c r="C147" s="281"/>
      <c r="D147" s="282">
        <v>3</v>
      </c>
      <c r="E147" s="283"/>
      <c r="F147" s="284"/>
      <c r="G147" s="284">
        <v>3.75</v>
      </c>
      <c r="H147" s="284"/>
      <c r="I147" s="284">
        <v>1.4</v>
      </c>
      <c r="J147" s="284">
        <f>D147*G147*I147</f>
        <v>15.749999999999998</v>
      </c>
    </row>
    <row r="148" spans="1:10">
      <c r="A148" s="328"/>
      <c r="B148" s="273" t="s">
        <v>589</v>
      </c>
      <c r="C148" s="329"/>
      <c r="D148" s="282">
        <v>1</v>
      </c>
      <c r="E148" s="283"/>
      <c r="F148" s="284"/>
      <c r="G148" s="284">
        <v>3.5</v>
      </c>
      <c r="H148" s="284"/>
      <c r="I148" s="284">
        <v>3.2</v>
      </c>
      <c r="J148" s="284">
        <f>D148*G148*I148</f>
        <v>11.200000000000001</v>
      </c>
    </row>
    <row r="149" spans="1:10">
      <c r="A149" s="278"/>
      <c r="B149" s="273" t="s">
        <v>590</v>
      </c>
      <c r="C149" s="329"/>
      <c r="D149" s="282">
        <v>1</v>
      </c>
      <c r="E149" s="283"/>
      <c r="F149" s="284"/>
      <c r="G149" s="284">
        <v>3.5</v>
      </c>
      <c r="H149" s="284"/>
      <c r="I149" s="284">
        <v>3.2</v>
      </c>
      <c r="J149" s="284">
        <f>D149*G149*I149</f>
        <v>11.200000000000001</v>
      </c>
    </row>
    <row r="150" spans="1:10">
      <c r="A150" s="278"/>
      <c r="B150" s="273" t="s">
        <v>656</v>
      </c>
      <c r="C150" s="329"/>
      <c r="D150" s="282">
        <v>1</v>
      </c>
      <c r="E150" s="283"/>
      <c r="F150" s="284"/>
      <c r="G150" s="284">
        <v>1.75</v>
      </c>
      <c r="H150" s="284"/>
      <c r="I150" s="284">
        <v>2.25</v>
      </c>
      <c r="J150" s="284">
        <f>D150*G150*I150</f>
        <v>3.9375</v>
      </c>
    </row>
    <row r="151" spans="1:10">
      <c r="A151" s="36" t="s">
        <v>100</v>
      </c>
      <c r="B151" s="37" t="s">
        <v>337</v>
      </c>
      <c r="C151" s="38"/>
      <c r="D151" s="314"/>
      <c r="E151" s="315"/>
      <c r="F151" s="315"/>
      <c r="G151" s="315"/>
      <c r="H151" s="315"/>
      <c r="I151" s="315"/>
      <c r="J151" s="316"/>
    </row>
    <row r="152" spans="1:10">
      <c r="A152" s="265" t="s">
        <v>101</v>
      </c>
      <c r="B152" s="266" t="s">
        <v>338</v>
      </c>
      <c r="C152" s="280" t="s">
        <v>72</v>
      </c>
      <c r="D152" s="268"/>
      <c r="E152" s="269"/>
      <c r="F152" s="297"/>
      <c r="G152" s="270"/>
      <c r="H152" s="297"/>
      <c r="I152" s="270"/>
      <c r="J152" s="271">
        <f>SUM(J153:J156)</f>
        <v>4.2635000000000005</v>
      </c>
    </row>
    <row r="153" spans="1:10">
      <c r="A153" s="278"/>
      <c r="B153" s="273" t="s">
        <v>356</v>
      </c>
      <c r="C153" s="281"/>
      <c r="D153" s="282"/>
      <c r="E153" s="283"/>
      <c r="F153" s="284">
        <v>35.31</v>
      </c>
      <c r="G153" s="284"/>
      <c r="H153" s="284"/>
      <c r="I153" s="284">
        <v>0.1</v>
      </c>
      <c r="J153" s="284">
        <f>F153*I153</f>
        <v>3.5310000000000006</v>
      </c>
    </row>
    <row r="154" spans="1:10">
      <c r="A154" s="278"/>
      <c r="B154" s="273" t="s">
        <v>357</v>
      </c>
      <c r="C154" s="281"/>
      <c r="D154" s="282"/>
      <c r="E154" s="283"/>
      <c r="F154" s="284"/>
      <c r="G154" s="284">
        <v>9.5</v>
      </c>
      <c r="H154" s="284">
        <v>0.5</v>
      </c>
      <c r="I154" s="284">
        <v>0.1</v>
      </c>
      <c r="J154" s="284">
        <f>G154*H154*I154</f>
        <v>0.47500000000000003</v>
      </c>
    </row>
    <row r="155" spans="1:10">
      <c r="A155" s="311"/>
      <c r="B155" s="273" t="s">
        <v>591</v>
      </c>
      <c r="C155" s="329"/>
      <c r="D155" s="282"/>
      <c r="E155" s="283"/>
      <c r="F155" s="301"/>
      <c r="G155" s="284">
        <v>1.5</v>
      </c>
      <c r="H155" s="301">
        <v>1.6</v>
      </c>
      <c r="I155" s="284">
        <v>0.1</v>
      </c>
      <c r="J155" s="284">
        <f>G155*H155*I155</f>
        <v>0.24000000000000005</v>
      </c>
    </row>
    <row r="156" spans="1:10">
      <c r="A156" s="311"/>
      <c r="B156" s="273" t="s">
        <v>657</v>
      </c>
      <c r="C156" s="329"/>
      <c r="D156" s="282"/>
      <c r="E156" s="283"/>
      <c r="F156" s="301"/>
      <c r="G156" s="284">
        <v>1.75</v>
      </c>
      <c r="H156" s="301">
        <v>0.1</v>
      </c>
      <c r="I156" s="284">
        <v>0.1</v>
      </c>
      <c r="J156" s="284">
        <f>G156*H156*I156</f>
        <v>1.7500000000000002E-2</v>
      </c>
    </row>
    <row r="157" spans="1:10">
      <c r="A157" s="265" t="s">
        <v>482</v>
      </c>
      <c r="B157" s="266" t="s">
        <v>483</v>
      </c>
      <c r="C157" s="280" t="s">
        <v>72</v>
      </c>
      <c r="D157" s="268"/>
      <c r="E157" s="269"/>
      <c r="F157" s="297"/>
      <c r="G157" s="270"/>
      <c r="H157" s="297"/>
      <c r="I157" s="270"/>
      <c r="J157" s="271">
        <f>SUM(J158:J158)</f>
        <v>0.22999999999999998</v>
      </c>
    </row>
    <row r="158" spans="1:10">
      <c r="A158" s="278"/>
      <c r="B158" s="273" t="s">
        <v>484</v>
      </c>
      <c r="C158" s="281"/>
      <c r="D158" s="282"/>
      <c r="E158" s="283"/>
      <c r="F158" s="284"/>
      <c r="G158" s="284">
        <v>4.5999999999999996</v>
      </c>
      <c r="H158" s="284">
        <v>0.5</v>
      </c>
      <c r="I158" s="284">
        <v>0.1</v>
      </c>
      <c r="J158" s="284">
        <f>G158*H158*I158</f>
        <v>0.22999999999999998</v>
      </c>
    </row>
    <row r="159" spans="1:10">
      <c r="A159" s="36" t="s">
        <v>102</v>
      </c>
      <c r="B159" s="37" t="s">
        <v>315</v>
      </c>
      <c r="C159" s="38"/>
      <c r="D159" s="314"/>
      <c r="E159" s="315"/>
      <c r="F159" s="315"/>
      <c r="G159" s="315"/>
      <c r="H159" s="315"/>
      <c r="I159" s="315"/>
      <c r="J159" s="316"/>
    </row>
    <row r="160" spans="1:10">
      <c r="A160" s="265" t="s">
        <v>103</v>
      </c>
      <c r="B160" s="266" t="s">
        <v>317</v>
      </c>
      <c r="C160" s="280" t="s">
        <v>71</v>
      </c>
      <c r="D160" s="268"/>
      <c r="E160" s="269"/>
      <c r="F160" s="270"/>
      <c r="G160" s="270"/>
      <c r="H160" s="270"/>
      <c r="I160" s="270"/>
      <c r="J160" s="271">
        <f>SUM(J161:J164)</f>
        <v>42.087499999999999</v>
      </c>
    </row>
    <row r="161" spans="1:10">
      <c r="A161" s="328"/>
      <c r="B161" s="273" t="s">
        <v>588</v>
      </c>
      <c r="C161" s="281"/>
      <c r="D161" s="282">
        <v>3</v>
      </c>
      <c r="E161" s="283"/>
      <c r="F161" s="284"/>
      <c r="G161" s="284">
        <v>3.75</v>
      </c>
      <c r="H161" s="284"/>
      <c r="I161" s="284">
        <v>1.4</v>
      </c>
      <c r="J161" s="284">
        <f>D161*G161*I161</f>
        <v>15.749999999999998</v>
      </c>
    </row>
    <row r="162" spans="1:10">
      <c r="A162" s="328"/>
      <c r="B162" s="273" t="s">
        <v>589</v>
      </c>
      <c r="C162" s="329"/>
      <c r="D162" s="282">
        <v>1</v>
      </c>
      <c r="E162" s="283"/>
      <c r="F162" s="284"/>
      <c r="G162" s="284">
        <v>3.5</v>
      </c>
      <c r="H162" s="284"/>
      <c r="I162" s="284">
        <v>3.2</v>
      </c>
      <c r="J162" s="284">
        <f>D162*G162*I162</f>
        <v>11.200000000000001</v>
      </c>
    </row>
    <row r="163" spans="1:10">
      <c r="A163" s="328"/>
      <c r="B163" s="273" t="s">
        <v>590</v>
      </c>
      <c r="C163" s="329"/>
      <c r="D163" s="282">
        <v>1</v>
      </c>
      <c r="E163" s="283"/>
      <c r="F163" s="284"/>
      <c r="G163" s="284">
        <v>3.5</v>
      </c>
      <c r="H163" s="284"/>
      <c r="I163" s="284">
        <v>3.2</v>
      </c>
      <c r="J163" s="284">
        <f>D163*G163*I163</f>
        <v>11.200000000000001</v>
      </c>
    </row>
    <row r="164" spans="1:10">
      <c r="A164" s="328"/>
      <c r="B164" s="273" t="s">
        <v>656</v>
      </c>
      <c r="C164" s="329"/>
      <c r="D164" s="282">
        <v>1</v>
      </c>
      <c r="E164" s="283"/>
      <c r="F164" s="284"/>
      <c r="G164" s="284">
        <v>1.75</v>
      </c>
      <c r="H164" s="284"/>
      <c r="I164" s="284">
        <v>2.25</v>
      </c>
      <c r="J164" s="284">
        <f>D164*G164*I164</f>
        <v>3.9375</v>
      </c>
    </row>
    <row r="165" spans="1:10">
      <c r="A165" s="265" t="s">
        <v>366</v>
      </c>
      <c r="B165" s="266" t="s">
        <v>393</v>
      </c>
      <c r="C165" s="280" t="s">
        <v>71</v>
      </c>
      <c r="D165" s="268"/>
      <c r="E165" s="269"/>
      <c r="F165" s="270"/>
      <c r="G165" s="270"/>
      <c r="H165" s="270"/>
      <c r="I165" s="270"/>
      <c r="J165" s="271">
        <f>SUM(J166:J167)</f>
        <v>37.760000000000005</v>
      </c>
    </row>
    <row r="166" spans="1:10">
      <c r="A166" s="278"/>
      <c r="B166" s="273" t="s">
        <v>615</v>
      </c>
      <c r="C166" s="281"/>
      <c r="D166" s="282"/>
      <c r="E166" s="283"/>
      <c r="F166" s="307">
        <v>35.31</v>
      </c>
      <c r="G166" s="284"/>
      <c r="H166" s="284"/>
      <c r="I166" s="284"/>
      <c r="J166" s="284">
        <f>F166</f>
        <v>35.31</v>
      </c>
    </row>
    <row r="167" spans="1:10">
      <c r="A167" s="278"/>
      <c r="B167" s="273" t="s">
        <v>658</v>
      </c>
      <c r="C167" s="329"/>
      <c r="D167" s="282"/>
      <c r="E167" s="283"/>
      <c r="F167" s="307"/>
      <c r="G167" s="284">
        <v>1.75</v>
      </c>
      <c r="H167" s="284"/>
      <c r="I167" s="284">
        <v>1.4</v>
      </c>
      <c r="J167" s="284">
        <f>I167*G167</f>
        <v>2.4499999999999997</v>
      </c>
    </row>
    <row r="168" spans="1:10">
      <c r="A168" s="265" t="s">
        <v>368</v>
      </c>
      <c r="B168" s="266" t="s">
        <v>316</v>
      </c>
      <c r="C168" s="280" t="s">
        <v>71</v>
      </c>
      <c r="D168" s="268"/>
      <c r="E168" s="269"/>
      <c r="F168" s="270"/>
      <c r="G168" s="270"/>
      <c r="H168" s="270"/>
      <c r="I168" s="270"/>
      <c r="J168" s="271">
        <f>SUM(J169:J172)</f>
        <v>180.05749999999998</v>
      </c>
    </row>
    <row r="169" spans="1:10">
      <c r="A169" s="328"/>
      <c r="B169" s="273" t="s">
        <v>592</v>
      </c>
      <c r="C169" s="329"/>
      <c r="D169" s="330"/>
      <c r="E169" s="283"/>
      <c r="F169" s="284"/>
      <c r="G169" s="284">
        <v>42</v>
      </c>
      <c r="H169" s="284"/>
      <c r="I169" s="284">
        <v>3.66</v>
      </c>
      <c r="J169" s="284">
        <f>G169*I169</f>
        <v>153.72</v>
      </c>
    </row>
    <row r="170" spans="1:10">
      <c r="A170" s="328"/>
      <c r="B170" s="273" t="s">
        <v>593</v>
      </c>
      <c r="C170" s="329"/>
      <c r="D170" s="282">
        <v>1</v>
      </c>
      <c r="E170" s="283"/>
      <c r="F170" s="284"/>
      <c r="G170" s="284">
        <v>3.5</v>
      </c>
      <c r="H170" s="284"/>
      <c r="I170" s="284">
        <v>3.2</v>
      </c>
      <c r="J170" s="284">
        <f>D170*G170*I170</f>
        <v>11.200000000000001</v>
      </c>
    </row>
    <row r="171" spans="1:10">
      <c r="A171" s="278"/>
      <c r="B171" s="273" t="s">
        <v>594</v>
      </c>
      <c r="C171" s="281"/>
      <c r="D171" s="282">
        <v>1</v>
      </c>
      <c r="E171" s="283"/>
      <c r="F171" s="284"/>
      <c r="G171" s="284">
        <v>3.5</v>
      </c>
      <c r="H171" s="284"/>
      <c r="I171" s="284">
        <v>3.2</v>
      </c>
      <c r="J171" s="284">
        <f>D171*G171*I171</f>
        <v>11.200000000000001</v>
      </c>
    </row>
    <row r="172" spans="1:10">
      <c r="A172" s="278"/>
      <c r="B172" s="273" t="s">
        <v>656</v>
      </c>
      <c r="C172" s="329"/>
      <c r="D172" s="282">
        <v>1</v>
      </c>
      <c r="E172" s="283"/>
      <c r="F172" s="284"/>
      <c r="G172" s="284">
        <v>1.75</v>
      </c>
      <c r="H172" s="284"/>
      <c r="I172" s="284">
        <v>2.25</v>
      </c>
      <c r="J172" s="284">
        <f>D172*G172*I172</f>
        <v>3.9375</v>
      </c>
    </row>
    <row r="173" spans="1:10">
      <c r="A173" s="265" t="s">
        <v>367</v>
      </c>
      <c r="B173" s="266" t="s">
        <v>318</v>
      </c>
      <c r="C173" s="280" t="s">
        <v>71</v>
      </c>
      <c r="D173" s="268"/>
      <c r="E173" s="269"/>
      <c r="F173" s="270"/>
      <c r="G173" s="270"/>
      <c r="H173" s="270"/>
      <c r="I173" s="270"/>
      <c r="J173" s="271">
        <f>SUM(J174:J175)</f>
        <v>37.760000000000005</v>
      </c>
    </row>
    <row r="174" spans="1:10">
      <c r="A174" s="328"/>
      <c r="B174" s="273" t="s">
        <v>595</v>
      </c>
      <c r="C174" s="281"/>
      <c r="D174" s="282"/>
      <c r="E174" s="283"/>
      <c r="F174" s="284">
        <v>35.31</v>
      </c>
      <c r="G174" s="284"/>
      <c r="H174" s="284"/>
      <c r="I174" s="284"/>
      <c r="J174" s="284">
        <f>F174</f>
        <v>35.31</v>
      </c>
    </row>
    <row r="175" spans="1:10">
      <c r="A175" s="278"/>
      <c r="B175" s="331" t="s">
        <v>596</v>
      </c>
      <c r="C175" s="281"/>
      <c r="D175" s="282"/>
      <c r="E175" s="283"/>
      <c r="F175" s="301">
        <v>2.4500000000000002</v>
      </c>
      <c r="G175" s="284"/>
      <c r="H175" s="284"/>
      <c r="I175" s="284"/>
      <c r="J175" s="284">
        <f>F175</f>
        <v>2.4500000000000002</v>
      </c>
    </row>
    <row r="176" spans="1:10">
      <c r="A176" s="36" t="s">
        <v>165</v>
      </c>
      <c r="B176" s="37" t="s">
        <v>334</v>
      </c>
      <c r="C176" s="38"/>
      <c r="D176" s="314"/>
      <c r="E176" s="315"/>
      <c r="F176" s="315"/>
      <c r="G176" s="315"/>
      <c r="H176" s="315"/>
      <c r="I176" s="315"/>
      <c r="J176" s="316"/>
    </row>
    <row r="177" spans="1:10">
      <c r="A177" s="265" t="s">
        <v>166</v>
      </c>
      <c r="B177" s="266" t="s">
        <v>360</v>
      </c>
      <c r="C177" s="280" t="s">
        <v>71</v>
      </c>
      <c r="D177" s="268"/>
      <c r="E177" s="269"/>
      <c r="F177" s="297"/>
      <c r="G177" s="270"/>
      <c r="H177" s="297"/>
      <c r="I177" s="270"/>
      <c r="J177" s="271">
        <f>SUM(J178:J178)</f>
        <v>0.27500000000000002</v>
      </c>
    </row>
    <row r="178" spans="1:10">
      <c r="A178" s="278"/>
      <c r="B178" s="273" t="s">
        <v>358</v>
      </c>
      <c r="C178" s="281"/>
      <c r="D178" s="282"/>
      <c r="E178" s="283"/>
      <c r="F178" s="284"/>
      <c r="G178" s="284"/>
      <c r="H178" s="284">
        <v>0.5</v>
      </c>
      <c r="I178" s="284">
        <v>0.55000000000000004</v>
      </c>
      <c r="J178" s="284">
        <f>H178*I178</f>
        <v>0.27500000000000002</v>
      </c>
    </row>
    <row r="179" spans="1:10">
      <c r="A179" s="265" t="s">
        <v>167</v>
      </c>
      <c r="B179" s="266" t="s">
        <v>359</v>
      </c>
      <c r="C179" s="280" t="s">
        <v>66</v>
      </c>
      <c r="D179" s="268"/>
      <c r="E179" s="269"/>
      <c r="F179" s="297"/>
      <c r="G179" s="270"/>
      <c r="H179" s="297"/>
      <c r="I179" s="270"/>
      <c r="J179" s="271">
        <f>SUM(J180:J180)</f>
        <v>55</v>
      </c>
    </row>
    <row r="180" spans="1:10">
      <c r="A180" s="278"/>
      <c r="B180" s="273" t="s">
        <v>354</v>
      </c>
      <c r="C180" s="281"/>
      <c r="D180" s="282"/>
      <c r="E180" s="283"/>
      <c r="F180" s="284"/>
      <c r="G180" s="284">
        <v>55</v>
      </c>
      <c r="H180" s="284"/>
      <c r="I180" s="284"/>
      <c r="J180" s="284">
        <f>G180</f>
        <v>55</v>
      </c>
    </row>
    <row r="181" spans="1:10">
      <c r="A181" s="36" t="s">
        <v>168</v>
      </c>
      <c r="B181" s="37" t="s">
        <v>238</v>
      </c>
      <c r="C181" s="38"/>
      <c r="D181" s="314"/>
      <c r="E181" s="315"/>
      <c r="F181" s="315"/>
      <c r="G181" s="315"/>
      <c r="H181" s="315"/>
      <c r="I181" s="315"/>
      <c r="J181" s="316"/>
    </row>
    <row r="182" spans="1:10" ht="30">
      <c r="A182" s="265" t="s">
        <v>169</v>
      </c>
      <c r="B182" s="266" t="s">
        <v>394</v>
      </c>
      <c r="C182" s="280" t="s">
        <v>71</v>
      </c>
      <c r="D182" s="268"/>
      <c r="E182" s="269"/>
      <c r="F182" s="270"/>
      <c r="G182" s="270"/>
      <c r="H182" s="270"/>
      <c r="I182" s="270"/>
      <c r="J182" s="271">
        <f>SUM(J183:J183)</f>
        <v>35.501999999999995</v>
      </c>
    </row>
    <row r="183" spans="1:10">
      <c r="A183" s="278"/>
      <c r="B183" s="273"/>
      <c r="C183" s="281"/>
      <c r="D183" s="282"/>
      <c r="E183" s="283"/>
      <c r="F183" s="284"/>
      <c r="G183" s="284">
        <f>(2.3*3)+1.3+1.5</f>
        <v>9.6999999999999993</v>
      </c>
      <c r="H183" s="284"/>
      <c r="I183" s="284">
        <v>3.66</v>
      </c>
      <c r="J183" s="284">
        <f>G183*I183</f>
        <v>35.501999999999995</v>
      </c>
    </row>
    <row r="184" spans="1:10">
      <c r="A184" s="36" t="s">
        <v>170</v>
      </c>
      <c r="B184" s="37" t="s">
        <v>353</v>
      </c>
      <c r="C184" s="38"/>
      <c r="D184" s="314"/>
      <c r="E184" s="315"/>
      <c r="F184" s="315"/>
      <c r="G184" s="315"/>
      <c r="H184" s="315"/>
      <c r="I184" s="315"/>
      <c r="J184" s="316"/>
    </row>
    <row r="185" spans="1:10">
      <c r="A185" s="265" t="s">
        <v>171</v>
      </c>
      <c r="B185" s="266" t="s">
        <v>447</v>
      </c>
      <c r="C185" s="280" t="s">
        <v>72</v>
      </c>
      <c r="D185" s="268"/>
      <c r="E185" s="269"/>
      <c r="F185" s="297"/>
      <c r="G185" s="270"/>
      <c r="H185" s="297"/>
      <c r="I185" s="270"/>
      <c r="J185" s="271">
        <f>SUM(J186:J186)</f>
        <v>5.5</v>
      </c>
    </row>
    <row r="186" spans="1:10">
      <c r="A186" s="278"/>
      <c r="B186" s="273" t="s">
        <v>354</v>
      </c>
      <c r="C186" s="281"/>
      <c r="D186" s="282"/>
      <c r="E186" s="283"/>
      <c r="F186" s="284"/>
      <c r="G186" s="284">
        <v>55</v>
      </c>
      <c r="H186" s="284">
        <v>0.5</v>
      </c>
      <c r="I186" s="284">
        <v>0.2</v>
      </c>
      <c r="J186" s="284">
        <f>G186*H186*I186</f>
        <v>5.5</v>
      </c>
    </row>
    <row r="187" spans="1:10">
      <c r="A187" s="265" t="s">
        <v>172</v>
      </c>
      <c r="B187" s="266" t="s">
        <v>355</v>
      </c>
      <c r="C187" s="280" t="s">
        <v>72</v>
      </c>
      <c r="D187" s="268"/>
      <c r="E187" s="269"/>
      <c r="F187" s="297"/>
      <c r="G187" s="270"/>
      <c r="H187" s="297"/>
      <c r="I187" s="270"/>
      <c r="J187" s="271">
        <f>SUM(J188:J188)</f>
        <v>2.75</v>
      </c>
    </row>
    <row r="188" spans="1:10">
      <c r="A188" s="278"/>
      <c r="B188" s="273" t="s">
        <v>354</v>
      </c>
      <c r="C188" s="281"/>
      <c r="D188" s="282"/>
      <c r="E188" s="283"/>
      <c r="F188" s="284"/>
      <c r="G188" s="284">
        <v>55</v>
      </c>
      <c r="H188" s="284">
        <v>0.5</v>
      </c>
      <c r="I188" s="284">
        <v>0.1</v>
      </c>
      <c r="J188" s="284">
        <f>G188*H188*I188</f>
        <v>2.75</v>
      </c>
    </row>
    <row r="189" spans="1:10">
      <c r="A189" s="265" t="s">
        <v>575</v>
      </c>
      <c r="B189" s="266" t="s">
        <v>486</v>
      </c>
      <c r="C189" s="280" t="s">
        <v>72</v>
      </c>
      <c r="D189" s="268"/>
      <c r="E189" s="269"/>
      <c r="F189" s="297"/>
      <c r="G189" s="270"/>
      <c r="H189" s="297"/>
      <c r="I189" s="270"/>
      <c r="J189" s="271">
        <f>SUM(J190:J190)</f>
        <v>0.875</v>
      </c>
    </row>
    <row r="190" spans="1:10" ht="30">
      <c r="A190" s="278"/>
      <c r="B190" s="273" t="s">
        <v>485</v>
      </c>
      <c r="C190" s="281"/>
      <c r="D190" s="282"/>
      <c r="E190" s="283"/>
      <c r="F190" s="284"/>
      <c r="G190" s="284">
        <v>17.5</v>
      </c>
      <c r="H190" s="284">
        <v>0.5</v>
      </c>
      <c r="I190" s="284">
        <v>0.1</v>
      </c>
      <c r="J190" s="284">
        <f>G190*H190*I190</f>
        <v>0.875</v>
      </c>
    </row>
    <row r="191" spans="1:10">
      <c r="A191" s="36" t="s">
        <v>487</v>
      </c>
      <c r="B191" s="37" t="s">
        <v>571</v>
      </c>
      <c r="C191" s="38"/>
      <c r="D191" s="314"/>
      <c r="E191" s="315"/>
      <c r="F191" s="315"/>
      <c r="G191" s="315"/>
      <c r="H191" s="315"/>
      <c r="I191" s="315"/>
      <c r="J191" s="316"/>
    </row>
    <row r="192" spans="1:10">
      <c r="A192" s="265" t="s">
        <v>488</v>
      </c>
      <c r="B192" s="266" t="s">
        <v>573</v>
      </c>
      <c r="C192" s="332" t="s">
        <v>72</v>
      </c>
      <c r="D192" s="333" t="s">
        <v>642</v>
      </c>
      <c r="E192" s="269"/>
      <c r="F192" s="297"/>
      <c r="G192" s="270" t="s">
        <v>643</v>
      </c>
      <c r="H192" s="297"/>
      <c r="I192" s="270" t="s">
        <v>644</v>
      </c>
      <c r="J192" s="271">
        <f>SUM(J193:J193)</f>
        <v>0.17920000000000003</v>
      </c>
    </row>
    <row r="193" spans="1:10">
      <c r="A193" s="311"/>
      <c r="B193" s="273" t="s">
        <v>596</v>
      </c>
      <c r="C193" s="334"/>
      <c r="D193" s="282">
        <v>0.2</v>
      </c>
      <c r="E193" s="283"/>
      <c r="F193" s="284"/>
      <c r="G193" s="284">
        <v>0.28000000000000003</v>
      </c>
      <c r="H193" s="284"/>
      <c r="I193" s="284">
        <v>3.2</v>
      </c>
      <c r="J193" s="284">
        <f>D193*G193*I193</f>
        <v>0.17920000000000003</v>
      </c>
    </row>
    <row r="194" spans="1:10" ht="30">
      <c r="A194" s="265" t="s">
        <v>572</v>
      </c>
      <c r="B194" s="266" t="s">
        <v>489</v>
      </c>
      <c r="C194" s="332" t="s">
        <v>71</v>
      </c>
      <c r="D194" s="268"/>
      <c r="E194" s="269"/>
      <c r="F194" s="297"/>
      <c r="G194" s="270"/>
      <c r="H194" s="297"/>
      <c r="I194" s="270"/>
      <c r="J194" s="271">
        <f>SUM(J195:J195)</f>
        <v>5.52</v>
      </c>
    </row>
    <row r="195" spans="1:10">
      <c r="A195" s="311"/>
      <c r="B195" s="273" t="s">
        <v>596</v>
      </c>
      <c r="C195" s="334"/>
      <c r="D195" s="282"/>
      <c r="E195" s="283"/>
      <c r="F195" s="284"/>
      <c r="G195" s="284"/>
      <c r="H195" s="284">
        <v>2.4</v>
      </c>
      <c r="I195" s="284">
        <v>2.2999999999999998</v>
      </c>
      <c r="J195" s="284">
        <f>I195*H195</f>
        <v>5.52</v>
      </c>
    </row>
    <row r="196" spans="1:10">
      <c r="A196" s="36" t="s">
        <v>490</v>
      </c>
      <c r="B196" s="37" t="s">
        <v>491</v>
      </c>
      <c r="C196" s="38"/>
      <c r="D196" s="314"/>
      <c r="E196" s="315"/>
      <c r="F196" s="315"/>
      <c r="G196" s="315"/>
      <c r="H196" s="315"/>
      <c r="I196" s="315"/>
      <c r="J196" s="316"/>
    </row>
    <row r="197" spans="1:10">
      <c r="A197" s="265" t="s">
        <v>492</v>
      </c>
      <c r="B197" s="266" t="s">
        <v>570</v>
      </c>
      <c r="C197" s="280" t="s">
        <v>71</v>
      </c>
      <c r="D197" s="268"/>
      <c r="E197" s="269"/>
      <c r="F197" s="297"/>
      <c r="G197" s="270"/>
      <c r="H197" s="297"/>
      <c r="I197" s="270"/>
      <c r="J197" s="271">
        <f>SUM(J198:J198)</f>
        <v>5.52</v>
      </c>
    </row>
    <row r="198" spans="1:10">
      <c r="A198" s="278"/>
      <c r="B198" s="273" t="s">
        <v>596</v>
      </c>
      <c r="C198" s="281"/>
      <c r="D198" s="282"/>
      <c r="E198" s="283"/>
      <c r="F198" s="284"/>
      <c r="G198" s="284"/>
      <c r="H198" s="284">
        <v>2.4</v>
      </c>
      <c r="I198" s="284">
        <v>2.2999999999999998</v>
      </c>
      <c r="J198" s="284">
        <f>I198*H198</f>
        <v>5.52</v>
      </c>
    </row>
    <row r="199" spans="1:10">
      <c r="A199" s="320"/>
      <c r="B199" s="321"/>
      <c r="C199" s="322"/>
      <c r="D199" s="323"/>
      <c r="E199" s="324"/>
      <c r="F199" s="324"/>
      <c r="G199" s="324"/>
      <c r="H199" s="324"/>
      <c r="I199" s="324"/>
      <c r="J199" s="325"/>
    </row>
    <row r="200" spans="1:10">
      <c r="A200" s="256">
        <v>5</v>
      </c>
      <c r="B200" s="35" t="s">
        <v>308</v>
      </c>
      <c r="C200" s="257"/>
      <c r="D200" s="258"/>
      <c r="E200" s="259"/>
      <c r="F200" s="259"/>
      <c r="G200" s="259"/>
      <c r="H200" s="259"/>
      <c r="I200" s="259"/>
      <c r="J200" s="260"/>
    </row>
    <row r="201" spans="1:10">
      <c r="A201" s="36" t="s">
        <v>21</v>
      </c>
      <c r="B201" s="37" t="s">
        <v>269</v>
      </c>
      <c r="C201" s="38"/>
      <c r="D201" s="314"/>
      <c r="E201" s="315"/>
      <c r="F201" s="315"/>
      <c r="G201" s="315"/>
      <c r="H201" s="315"/>
      <c r="I201" s="315"/>
      <c r="J201" s="316"/>
    </row>
    <row r="202" spans="1:10" ht="30">
      <c r="A202" s="265" t="s">
        <v>22</v>
      </c>
      <c r="B202" s="266" t="s">
        <v>270</v>
      </c>
      <c r="C202" s="299" t="s">
        <v>15</v>
      </c>
      <c r="D202" s="268"/>
      <c r="E202" s="269"/>
      <c r="F202" s="270"/>
      <c r="G202" s="270"/>
      <c r="H202" s="270"/>
      <c r="I202" s="270"/>
      <c r="J202" s="271">
        <f>SUM(J203:J203)</f>
        <v>1</v>
      </c>
    </row>
    <row r="203" spans="1:10">
      <c r="A203" s="278"/>
      <c r="B203" s="335"/>
      <c r="C203" s="281"/>
      <c r="D203" s="282">
        <v>1</v>
      </c>
      <c r="E203" s="283"/>
      <c r="F203" s="284"/>
      <c r="G203" s="284"/>
      <c r="H203" s="284"/>
      <c r="I203" s="284"/>
      <c r="J203" s="284">
        <f>D203</f>
        <v>1</v>
      </c>
    </row>
    <row r="204" spans="1:10">
      <c r="A204" s="36" t="s">
        <v>182</v>
      </c>
      <c r="B204" s="37" t="s">
        <v>309</v>
      </c>
      <c r="C204" s="38"/>
      <c r="D204" s="314"/>
      <c r="E204" s="315"/>
      <c r="F204" s="315"/>
      <c r="G204" s="315"/>
      <c r="H204" s="315"/>
      <c r="I204" s="315"/>
      <c r="J204" s="316"/>
    </row>
    <row r="205" spans="1:10">
      <c r="A205" s="265" t="s">
        <v>183</v>
      </c>
      <c r="B205" s="266" t="s">
        <v>310</v>
      </c>
      <c r="C205" s="299" t="s">
        <v>15</v>
      </c>
      <c r="D205" s="268"/>
      <c r="E205" s="269"/>
      <c r="F205" s="270"/>
      <c r="G205" s="270"/>
      <c r="H205" s="270"/>
      <c r="I205" s="270"/>
      <c r="J205" s="271">
        <f>SUM(J206:J206)</f>
        <v>2</v>
      </c>
    </row>
    <row r="206" spans="1:10">
      <c r="A206" s="278"/>
      <c r="B206" s="335"/>
      <c r="C206" s="281"/>
      <c r="D206" s="282">
        <v>2</v>
      </c>
      <c r="E206" s="283"/>
      <c r="F206" s="284"/>
      <c r="G206" s="284"/>
      <c r="H206" s="284"/>
      <c r="I206" s="284"/>
      <c r="J206" s="284">
        <f>D206</f>
        <v>2</v>
      </c>
    </row>
    <row r="207" spans="1:10">
      <c r="A207" s="320"/>
      <c r="B207" s="321"/>
      <c r="C207" s="322"/>
      <c r="D207" s="323"/>
      <c r="E207" s="324"/>
      <c r="F207" s="324"/>
      <c r="G207" s="324"/>
      <c r="H207" s="324"/>
      <c r="I207" s="324"/>
      <c r="J207" s="325"/>
    </row>
    <row r="208" spans="1:10">
      <c r="A208" s="256">
        <v>6</v>
      </c>
      <c r="B208" s="35" t="s">
        <v>239</v>
      </c>
      <c r="C208" s="257"/>
      <c r="D208" s="258"/>
      <c r="E208" s="259"/>
      <c r="F208" s="259"/>
      <c r="G208" s="259"/>
      <c r="H208" s="259"/>
      <c r="I208" s="259"/>
      <c r="J208" s="260"/>
    </row>
    <row r="209" spans="1:10">
      <c r="A209" s="36" t="s">
        <v>184</v>
      </c>
      <c r="B209" s="37" t="s">
        <v>240</v>
      </c>
      <c r="C209" s="38"/>
      <c r="D209" s="314"/>
      <c r="E209" s="315"/>
      <c r="F209" s="315"/>
      <c r="G209" s="315"/>
      <c r="H209" s="315"/>
      <c r="I209" s="315"/>
      <c r="J209" s="316"/>
    </row>
    <row r="210" spans="1:10" ht="45">
      <c r="A210" s="265" t="s">
        <v>185</v>
      </c>
      <c r="B210" s="266" t="s">
        <v>459</v>
      </c>
      <c r="C210" s="299" t="s">
        <v>15</v>
      </c>
      <c r="D210" s="268"/>
      <c r="E210" s="269"/>
      <c r="F210" s="270"/>
      <c r="G210" s="270"/>
      <c r="H210" s="270"/>
      <c r="I210" s="270"/>
      <c r="J210" s="271">
        <f>SUM(J211:J211)</f>
        <v>3</v>
      </c>
    </row>
    <row r="211" spans="1:10">
      <c r="A211" s="278"/>
      <c r="B211" s="335"/>
      <c r="C211" s="281"/>
      <c r="D211" s="282">
        <v>3</v>
      </c>
      <c r="E211" s="283"/>
      <c r="F211" s="284"/>
      <c r="G211" s="284"/>
      <c r="H211" s="284"/>
      <c r="I211" s="284"/>
      <c r="J211" s="284">
        <f>D211</f>
        <v>3</v>
      </c>
    </row>
    <row r="212" spans="1:10" ht="45">
      <c r="A212" s="265" t="s">
        <v>253</v>
      </c>
      <c r="B212" s="266" t="s">
        <v>493</v>
      </c>
      <c r="C212" s="299" t="s">
        <v>15</v>
      </c>
      <c r="D212" s="268"/>
      <c r="E212" s="269"/>
      <c r="F212" s="270"/>
      <c r="G212" s="270"/>
      <c r="H212" s="270"/>
      <c r="I212" s="270"/>
      <c r="J212" s="271">
        <f>SUM(J213:J213)</f>
        <v>2</v>
      </c>
    </row>
    <row r="213" spans="1:10">
      <c r="A213" s="278"/>
      <c r="B213" s="273"/>
      <c r="C213" s="281"/>
      <c r="D213" s="282">
        <v>2</v>
      </c>
      <c r="E213" s="283"/>
      <c r="F213" s="284"/>
      <c r="G213" s="284"/>
      <c r="H213" s="284"/>
      <c r="I213" s="284"/>
      <c r="J213" s="284">
        <f>D213</f>
        <v>2</v>
      </c>
    </row>
    <row r="214" spans="1:10" ht="45">
      <c r="A214" s="265" t="s">
        <v>297</v>
      </c>
      <c r="B214" s="266" t="s">
        <v>494</v>
      </c>
      <c r="C214" s="299" t="s">
        <v>15</v>
      </c>
      <c r="D214" s="268"/>
      <c r="E214" s="269"/>
      <c r="F214" s="270"/>
      <c r="G214" s="270"/>
      <c r="H214" s="270"/>
      <c r="I214" s="270"/>
      <c r="J214" s="271">
        <f>SUM(J215:J215)</f>
        <v>3</v>
      </c>
    </row>
    <row r="215" spans="1:10">
      <c r="A215" s="278"/>
      <c r="B215" s="273"/>
      <c r="C215" s="281"/>
      <c r="D215" s="282">
        <v>3</v>
      </c>
      <c r="E215" s="283"/>
      <c r="F215" s="284"/>
      <c r="G215" s="284"/>
      <c r="H215" s="284"/>
      <c r="I215" s="284"/>
      <c r="J215" s="284">
        <f>D215</f>
        <v>3</v>
      </c>
    </row>
    <row r="216" spans="1:10" ht="30">
      <c r="A216" s="265" t="s">
        <v>298</v>
      </c>
      <c r="B216" s="266" t="s">
        <v>497</v>
      </c>
      <c r="C216" s="299" t="s">
        <v>15</v>
      </c>
      <c r="D216" s="268"/>
      <c r="E216" s="269"/>
      <c r="F216" s="270"/>
      <c r="G216" s="270"/>
      <c r="H216" s="270"/>
      <c r="I216" s="270"/>
      <c r="J216" s="271">
        <f>SUM(J217:J217)</f>
        <v>9</v>
      </c>
    </row>
    <row r="217" spans="1:10">
      <c r="A217" s="278"/>
      <c r="B217" s="335"/>
      <c r="C217" s="281"/>
      <c r="D217" s="282">
        <v>9</v>
      </c>
      <c r="E217" s="283"/>
      <c r="F217" s="284"/>
      <c r="G217" s="284"/>
      <c r="H217" s="284"/>
      <c r="I217" s="284"/>
      <c r="J217" s="284">
        <f>D217</f>
        <v>9</v>
      </c>
    </row>
    <row r="218" spans="1:10" ht="60">
      <c r="A218" s="265" t="s">
        <v>299</v>
      </c>
      <c r="B218" s="266" t="s">
        <v>495</v>
      </c>
      <c r="C218" s="299" t="s">
        <v>15</v>
      </c>
      <c r="D218" s="268"/>
      <c r="E218" s="269"/>
      <c r="F218" s="270"/>
      <c r="G218" s="270"/>
      <c r="H218" s="270"/>
      <c r="I218" s="270"/>
      <c r="J218" s="271">
        <f>SUM(J219:J219)</f>
        <v>1</v>
      </c>
    </row>
    <row r="219" spans="1:10">
      <c r="A219" s="278"/>
      <c r="B219" s="335"/>
      <c r="C219" s="281"/>
      <c r="D219" s="282">
        <v>1</v>
      </c>
      <c r="E219" s="283"/>
      <c r="F219" s="284"/>
      <c r="G219" s="284"/>
      <c r="H219" s="284"/>
      <c r="I219" s="284"/>
      <c r="J219" s="284">
        <f>D219</f>
        <v>1</v>
      </c>
    </row>
    <row r="220" spans="1:10" ht="60">
      <c r="A220" s="265" t="s">
        <v>300</v>
      </c>
      <c r="B220" s="266" t="s">
        <v>496</v>
      </c>
      <c r="C220" s="299" t="s">
        <v>15</v>
      </c>
      <c r="D220" s="268"/>
      <c r="E220" s="269"/>
      <c r="F220" s="270"/>
      <c r="G220" s="270"/>
      <c r="H220" s="270"/>
      <c r="I220" s="270"/>
      <c r="J220" s="271">
        <f>SUM(J221:J221)</f>
        <v>3</v>
      </c>
    </row>
    <row r="221" spans="1:10">
      <c r="A221" s="278"/>
      <c r="B221" s="335"/>
      <c r="C221" s="281"/>
      <c r="D221" s="282">
        <v>3</v>
      </c>
      <c r="E221" s="283"/>
      <c r="F221" s="284"/>
      <c r="G221" s="284"/>
      <c r="H221" s="284"/>
      <c r="I221" s="284"/>
      <c r="J221" s="284">
        <f>D221</f>
        <v>3</v>
      </c>
    </row>
    <row r="222" spans="1:10" ht="45">
      <c r="A222" s="265" t="s">
        <v>498</v>
      </c>
      <c r="B222" s="266" t="s">
        <v>499</v>
      </c>
      <c r="C222" s="299" t="s">
        <v>15</v>
      </c>
      <c r="D222" s="268"/>
      <c r="E222" s="269"/>
      <c r="F222" s="270"/>
      <c r="G222" s="270"/>
      <c r="H222" s="270"/>
      <c r="I222" s="270"/>
      <c r="J222" s="271">
        <f>SUM(J223:J223)</f>
        <v>12</v>
      </c>
    </row>
    <row r="223" spans="1:10">
      <c r="A223" s="278"/>
      <c r="B223" s="335"/>
      <c r="C223" s="281"/>
      <c r="D223" s="282">
        <v>12</v>
      </c>
      <c r="E223" s="283"/>
      <c r="F223" s="284"/>
      <c r="G223" s="284"/>
      <c r="H223" s="284"/>
      <c r="I223" s="284"/>
      <c r="J223" s="284">
        <f>D223</f>
        <v>12</v>
      </c>
    </row>
    <row r="224" spans="1:10" ht="30">
      <c r="A224" s="265" t="s">
        <v>500</v>
      </c>
      <c r="B224" s="266" t="s">
        <v>501</v>
      </c>
      <c r="C224" s="299" t="s">
        <v>15</v>
      </c>
      <c r="D224" s="268"/>
      <c r="E224" s="269"/>
      <c r="F224" s="270"/>
      <c r="G224" s="270"/>
      <c r="H224" s="270"/>
      <c r="I224" s="270"/>
      <c r="J224" s="271">
        <f>SUM(J225:J225)</f>
        <v>3</v>
      </c>
    </row>
    <row r="225" spans="1:10">
      <c r="A225" s="311"/>
      <c r="B225" s="335"/>
      <c r="C225" s="281"/>
      <c r="D225" s="282">
        <v>3</v>
      </c>
      <c r="E225" s="283"/>
      <c r="F225" s="284"/>
      <c r="G225" s="284"/>
      <c r="H225" s="284"/>
      <c r="I225" s="284"/>
      <c r="J225" s="284">
        <f>D225</f>
        <v>3</v>
      </c>
    </row>
    <row r="226" spans="1:10" ht="30">
      <c r="A226" s="265" t="s">
        <v>502</v>
      </c>
      <c r="B226" s="266" t="s">
        <v>576</v>
      </c>
      <c r="C226" s="299" t="s">
        <v>15</v>
      </c>
      <c r="D226" s="268"/>
      <c r="E226" s="269"/>
      <c r="F226" s="270"/>
      <c r="G226" s="270"/>
      <c r="H226" s="270"/>
      <c r="I226" s="270"/>
      <c r="J226" s="271">
        <f>SUM(J227:J227)</f>
        <v>3</v>
      </c>
    </row>
    <row r="227" spans="1:10">
      <c r="A227" s="311"/>
      <c r="B227" s="335"/>
      <c r="C227" s="281"/>
      <c r="D227" s="282">
        <v>3</v>
      </c>
      <c r="E227" s="283"/>
      <c r="F227" s="284"/>
      <c r="G227" s="284"/>
      <c r="H227" s="284"/>
      <c r="I227" s="284"/>
      <c r="J227" s="284">
        <f>D227</f>
        <v>3</v>
      </c>
    </row>
    <row r="228" spans="1:10" ht="75">
      <c r="A228" s="265" t="s">
        <v>503</v>
      </c>
      <c r="B228" s="266" t="s">
        <v>504</v>
      </c>
      <c r="C228" s="299" t="s">
        <v>15</v>
      </c>
      <c r="D228" s="268"/>
      <c r="E228" s="269"/>
      <c r="F228" s="270"/>
      <c r="G228" s="270"/>
      <c r="H228" s="270"/>
      <c r="I228" s="270"/>
      <c r="J228" s="271">
        <f>SUM(J229:J229)</f>
        <v>1</v>
      </c>
    </row>
    <row r="229" spans="1:10">
      <c r="A229" s="311"/>
      <c r="B229" s="335"/>
      <c r="C229" s="281"/>
      <c r="D229" s="282">
        <v>1</v>
      </c>
      <c r="E229" s="283"/>
      <c r="F229" s="284"/>
      <c r="G229" s="284"/>
      <c r="H229" s="284"/>
      <c r="I229" s="284"/>
      <c r="J229" s="284">
        <f>D229</f>
        <v>1</v>
      </c>
    </row>
    <row r="230" spans="1:10">
      <c r="A230" s="265" t="s">
        <v>505</v>
      </c>
      <c r="B230" s="266" t="s">
        <v>506</v>
      </c>
      <c r="C230" s="299" t="s">
        <v>15</v>
      </c>
      <c r="D230" s="268"/>
      <c r="E230" s="269"/>
      <c r="F230" s="270"/>
      <c r="G230" s="270"/>
      <c r="H230" s="270"/>
      <c r="I230" s="270"/>
      <c r="J230" s="271">
        <f>SUM(J231:J231)</f>
        <v>3</v>
      </c>
    </row>
    <row r="231" spans="1:10">
      <c r="A231" s="311"/>
      <c r="B231" s="335"/>
      <c r="C231" s="281"/>
      <c r="D231" s="282">
        <v>3</v>
      </c>
      <c r="E231" s="283"/>
      <c r="F231" s="284"/>
      <c r="G231" s="284"/>
      <c r="H231" s="284"/>
      <c r="I231" s="284"/>
      <c r="J231" s="284">
        <f>D231</f>
        <v>3</v>
      </c>
    </row>
    <row r="232" spans="1:10" ht="30">
      <c r="A232" s="265" t="s">
        <v>507</v>
      </c>
      <c r="B232" s="266" t="s">
        <v>508</v>
      </c>
      <c r="C232" s="299" t="s">
        <v>15</v>
      </c>
      <c r="D232" s="268"/>
      <c r="E232" s="269"/>
      <c r="F232" s="270"/>
      <c r="G232" s="270"/>
      <c r="H232" s="270"/>
      <c r="I232" s="270"/>
      <c r="J232" s="271">
        <f>SUM(J233:J233)</f>
        <v>6</v>
      </c>
    </row>
    <row r="233" spans="1:10">
      <c r="A233" s="272"/>
      <c r="B233" s="336"/>
      <c r="C233" s="286"/>
      <c r="D233" s="275">
        <v>6</v>
      </c>
      <c r="E233" s="276"/>
      <c r="F233" s="277"/>
      <c r="G233" s="277"/>
      <c r="H233" s="277"/>
      <c r="I233" s="277"/>
      <c r="J233" s="277">
        <f>D233</f>
        <v>6</v>
      </c>
    </row>
    <row r="234" spans="1:10">
      <c r="A234" s="36" t="s">
        <v>260</v>
      </c>
      <c r="B234" s="37" t="s">
        <v>242</v>
      </c>
      <c r="C234" s="38"/>
      <c r="D234" s="314"/>
      <c r="E234" s="315"/>
      <c r="F234" s="315"/>
      <c r="G234" s="315"/>
      <c r="H234" s="315"/>
      <c r="I234" s="315"/>
      <c r="J234" s="316"/>
    </row>
    <row r="235" spans="1:10" ht="150">
      <c r="A235" s="243" t="s">
        <v>261</v>
      </c>
      <c r="B235" s="266" t="s">
        <v>509</v>
      </c>
      <c r="C235" s="280" t="s">
        <v>15</v>
      </c>
      <c r="D235" s="268"/>
      <c r="E235" s="269"/>
      <c r="F235" s="297"/>
      <c r="G235" s="270"/>
      <c r="H235" s="297"/>
      <c r="I235" s="270"/>
      <c r="J235" s="271">
        <f>SUM(J236:J236)</f>
        <v>1</v>
      </c>
    </row>
    <row r="236" spans="1:10">
      <c r="A236" s="311"/>
      <c r="B236" s="335"/>
      <c r="C236" s="281"/>
      <c r="D236" s="282">
        <v>1</v>
      </c>
      <c r="E236" s="283"/>
      <c r="F236" s="284"/>
      <c r="G236" s="284"/>
      <c r="H236" s="284"/>
      <c r="I236" s="284"/>
      <c r="J236" s="284">
        <f>D236</f>
        <v>1</v>
      </c>
    </row>
    <row r="237" spans="1:10" ht="105">
      <c r="A237" s="243" t="s">
        <v>271</v>
      </c>
      <c r="B237" s="266" t="s">
        <v>597</v>
      </c>
      <c r="C237" s="280" t="s">
        <v>66</v>
      </c>
      <c r="D237" s="268"/>
      <c r="E237" s="269"/>
      <c r="F237" s="297"/>
      <c r="G237" s="270"/>
      <c r="H237" s="297"/>
      <c r="I237" s="270"/>
      <c r="J237" s="271">
        <f>SUM(J238:J238)</f>
        <v>1</v>
      </c>
    </row>
    <row r="238" spans="1:10">
      <c r="A238" s="311"/>
      <c r="B238" s="335"/>
      <c r="C238" s="281"/>
      <c r="D238" s="282">
        <v>1</v>
      </c>
      <c r="E238" s="283"/>
      <c r="F238" s="284"/>
      <c r="G238" s="284"/>
      <c r="H238" s="284"/>
      <c r="I238" s="284"/>
      <c r="J238" s="284">
        <f>D238</f>
        <v>1</v>
      </c>
    </row>
    <row r="239" spans="1:10" ht="120">
      <c r="A239" s="243" t="s">
        <v>272</v>
      </c>
      <c r="B239" s="266" t="s">
        <v>598</v>
      </c>
      <c r="C239" s="280" t="s">
        <v>15</v>
      </c>
      <c r="D239" s="268"/>
      <c r="E239" s="269"/>
      <c r="F239" s="297"/>
      <c r="G239" s="270"/>
      <c r="H239" s="297"/>
      <c r="I239" s="270"/>
      <c r="J239" s="271">
        <f>SUM(J240:J240)</f>
        <v>1</v>
      </c>
    </row>
    <row r="240" spans="1:10">
      <c r="A240" s="278"/>
      <c r="B240" s="335"/>
      <c r="C240" s="281"/>
      <c r="D240" s="282">
        <v>1</v>
      </c>
      <c r="E240" s="283"/>
      <c r="F240" s="284"/>
      <c r="G240" s="284"/>
      <c r="H240" s="284"/>
      <c r="I240" s="284"/>
      <c r="J240" s="284">
        <f>D240</f>
        <v>1</v>
      </c>
    </row>
    <row r="241" spans="1:10" ht="120">
      <c r="A241" s="243" t="s">
        <v>645</v>
      </c>
      <c r="B241" s="266" t="s">
        <v>651</v>
      </c>
      <c r="C241" s="280" t="s">
        <v>15</v>
      </c>
      <c r="D241" s="268"/>
      <c r="E241" s="269"/>
      <c r="F241" s="297"/>
      <c r="G241" s="270"/>
      <c r="H241" s="297"/>
      <c r="I241" s="270"/>
      <c r="J241" s="271">
        <f>SUM(J242:J242)</f>
        <v>1</v>
      </c>
    </row>
    <row r="242" spans="1:10">
      <c r="A242" s="278"/>
      <c r="B242" s="335"/>
      <c r="C242" s="281"/>
      <c r="D242" s="282">
        <v>1</v>
      </c>
      <c r="E242" s="283"/>
      <c r="F242" s="284"/>
      <c r="G242" s="284"/>
      <c r="H242" s="284"/>
      <c r="I242" s="284"/>
      <c r="J242" s="284">
        <f>D242</f>
        <v>1</v>
      </c>
    </row>
    <row r="243" spans="1:10" ht="120">
      <c r="A243" s="243" t="s">
        <v>646</v>
      </c>
      <c r="B243" s="266" t="s">
        <v>653</v>
      </c>
      <c r="C243" s="280" t="s">
        <v>15</v>
      </c>
      <c r="D243" s="268"/>
      <c r="E243" s="269"/>
      <c r="F243" s="297"/>
      <c r="G243" s="270"/>
      <c r="H243" s="297"/>
      <c r="I243" s="270"/>
      <c r="J243" s="271">
        <f>SUM(J244:J244)</f>
        <v>1</v>
      </c>
    </row>
    <row r="244" spans="1:10">
      <c r="A244" s="278"/>
      <c r="B244" s="335"/>
      <c r="C244" s="281"/>
      <c r="D244" s="282">
        <v>1</v>
      </c>
      <c r="E244" s="283"/>
      <c r="F244" s="284"/>
      <c r="G244" s="284"/>
      <c r="H244" s="284"/>
      <c r="I244" s="284"/>
      <c r="J244" s="284">
        <f>D244</f>
        <v>1</v>
      </c>
    </row>
    <row r="245" spans="1:10" ht="120">
      <c r="A245" s="243" t="s">
        <v>647</v>
      </c>
      <c r="B245" s="266" t="s">
        <v>652</v>
      </c>
      <c r="C245" s="280" t="s">
        <v>15</v>
      </c>
      <c r="D245" s="268"/>
      <c r="E245" s="269"/>
      <c r="F245" s="297"/>
      <c r="G245" s="270"/>
      <c r="H245" s="297"/>
      <c r="I245" s="270"/>
      <c r="J245" s="271">
        <f>SUM(J246:J246)</f>
        <v>1</v>
      </c>
    </row>
    <row r="246" spans="1:10">
      <c r="A246" s="278"/>
      <c r="B246" s="335"/>
      <c r="C246" s="281"/>
      <c r="D246" s="282">
        <v>1</v>
      </c>
      <c r="E246" s="283"/>
      <c r="F246" s="284"/>
      <c r="G246" s="284"/>
      <c r="H246" s="284"/>
      <c r="I246" s="284"/>
      <c r="J246" s="284">
        <f>D246</f>
        <v>1</v>
      </c>
    </row>
    <row r="247" spans="1:10">
      <c r="A247" s="36" t="s">
        <v>273</v>
      </c>
      <c r="B247" s="37" t="s">
        <v>264</v>
      </c>
      <c r="C247" s="38"/>
      <c r="D247" s="314"/>
      <c r="E247" s="315"/>
      <c r="F247" s="315"/>
      <c r="G247" s="315"/>
      <c r="H247" s="315"/>
      <c r="I247" s="315"/>
      <c r="J247" s="316"/>
    </row>
    <row r="248" spans="1:10" ht="30">
      <c r="A248" s="265" t="s">
        <v>274</v>
      </c>
      <c r="B248" s="266" t="s">
        <v>578</v>
      </c>
      <c r="C248" s="299" t="s">
        <v>15</v>
      </c>
      <c r="D248" s="268"/>
      <c r="E248" s="269"/>
      <c r="F248" s="270"/>
      <c r="G248" s="270"/>
      <c r="H248" s="270"/>
      <c r="I248" s="270"/>
      <c r="J248" s="271">
        <f>SUM(J249:J249)</f>
        <v>1</v>
      </c>
    </row>
    <row r="249" spans="1:10">
      <c r="A249" s="311"/>
      <c r="B249" s="335"/>
      <c r="C249" s="281"/>
      <c r="D249" s="282">
        <v>1</v>
      </c>
      <c r="E249" s="283"/>
      <c r="F249" s="284"/>
      <c r="G249" s="284"/>
      <c r="H249" s="284"/>
      <c r="I249" s="284"/>
      <c r="J249" s="284">
        <f>D249</f>
        <v>1</v>
      </c>
    </row>
    <row r="250" spans="1:10" ht="45">
      <c r="A250" s="265" t="s">
        <v>349</v>
      </c>
      <c r="B250" s="266" t="s">
        <v>510</v>
      </c>
      <c r="C250" s="299" t="s">
        <v>15</v>
      </c>
      <c r="D250" s="268"/>
      <c r="E250" s="269"/>
      <c r="F250" s="270"/>
      <c r="G250" s="270"/>
      <c r="H250" s="270"/>
      <c r="I250" s="270"/>
      <c r="J250" s="271">
        <f>SUM(J251:J251)</f>
        <v>1</v>
      </c>
    </row>
    <row r="251" spans="1:10">
      <c r="A251" s="311"/>
      <c r="B251" s="335"/>
      <c r="C251" s="281"/>
      <c r="D251" s="282">
        <v>1</v>
      </c>
      <c r="E251" s="283"/>
      <c r="F251" s="284"/>
      <c r="G251" s="284"/>
      <c r="H251" s="284"/>
      <c r="I251" s="284"/>
      <c r="J251" s="284">
        <f>D251</f>
        <v>1</v>
      </c>
    </row>
    <row r="252" spans="1:10">
      <c r="A252" s="265" t="s">
        <v>511</v>
      </c>
      <c r="B252" s="266" t="s">
        <v>577</v>
      </c>
      <c r="C252" s="299" t="s">
        <v>15</v>
      </c>
      <c r="D252" s="268"/>
      <c r="E252" s="269"/>
      <c r="F252" s="270"/>
      <c r="G252" s="270"/>
      <c r="H252" s="270"/>
      <c r="I252" s="270"/>
      <c r="J252" s="271">
        <f>SUM(J253:J253)</f>
        <v>3</v>
      </c>
    </row>
    <row r="253" spans="1:10">
      <c r="A253" s="278"/>
      <c r="B253" s="335"/>
      <c r="C253" s="281"/>
      <c r="D253" s="282">
        <v>3</v>
      </c>
      <c r="E253" s="283"/>
      <c r="F253" s="284"/>
      <c r="G253" s="284"/>
      <c r="H253" s="284"/>
      <c r="I253" s="284"/>
      <c r="J253" s="284">
        <f>D253</f>
        <v>3</v>
      </c>
    </row>
    <row r="254" spans="1:10">
      <c r="A254" s="36" t="s">
        <v>275</v>
      </c>
      <c r="B254" s="37" t="s">
        <v>243</v>
      </c>
      <c r="C254" s="38"/>
      <c r="D254" s="314"/>
      <c r="E254" s="315"/>
      <c r="F254" s="315"/>
      <c r="G254" s="315"/>
      <c r="H254" s="315"/>
      <c r="I254" s="315"/>
      <c r="J254" s="316"/>
    </row>
    <row r="255" spans="1:10" ht="30">
      <c r="A255" s="265" t="s">
        <v>276</v>
      </c>
      <c r="B255" s="266" t="s">
        <v>512</v>
      </c>
      <c r="C255" s="299" t="s">
        <v>66</v>
      </c>
      <c r="D255" s="268"/>
      <c r="E255" s="269"/>
      <c r="F255" s="270"/>
      <c r="G255" s="270"/>
      <c r="H255" s="270"/>
      <c r="I255" s="270"/>
      <c r="J255" s="271">
        <f>SUM(J256:J257)</f>
        <v>40</v>
      </c>
    </row>
    <row r="256" spans="1:10">
      <c r="A256" s="328"/>
      <c r="B256" s="273" t="s">
        <v>339</v>
      </c>
      <c r="C256" s="281"/>
      <c r="D256" s="282"/>
      <c r="E256" s="283"/>
      <c r="F256" s="284"/>
      <c r="G256" s="284">
        <v>20</v>
      </c>
      <c r="H256" s="284"/>
      <c r="I256" s="284"/>
      <c r="J256" s="284">
        <f>G256</f>
        <v>20</v>
      </c>
    </row>
    <row r="257" spans="1:10">
      <c r="A257" s="278"/>
      <c r="B257" s="273" t="s">
        <v>513</v>
      </c>
      <c r="C257" s="281"/>
      <c r="D257" s="282"/>
      <c r="E257" s="283"/>
      <c r="F257" s="284"/>
      <c r="G257" s="284">
        <v>20</v>
      </c>
      <c r="H257" s="284"/>
      <c r="I257" s="284"/>
      <c r="J257" s="284">
        <f>G257</f>
        <v>20</v>
      </c>
    </row>
    <row r="258" spans="1:10" ht="30">
      <c r="A258" s="265" t="s">
        <v>277</v>
      </c>
      <c r="B258" s="266" t="s">
        <v>268</v>
      </c>
      <c r="C258" s="299" t="s">
        <v>66</v>
      </c>
      <c r="D258" s="268"/>
      <c r="E258" s="269"/>
      <c r="F258" s="270"/>
      <c r="G258" s="270"/>
      <c r="H258" s="270"/>
      <c r="I258" s="270"/>
      <c r="J258" s="271">
        <f>SUM(J259:J259)</f>
        <v>5</v>
      </c>
    </row>
    <row r="259" spans="1:10">
      <c r="A259" s="278"/>
      <c r="B259" s="335"/>
      <c r="C259" s="281"/>
      <c r="D259" s="282"/>
      <c r="E259" s="283"/>
      <c r="F259" s="284"/>
      <c r="G259" s="284">
        <v>5</v>
      </c>
      <c r="H259" s="284"/>
      <c r="I259" s="284"/>
      <c r="J259" s="284">
        <f>G259</f>
        <v>5</v>
      </c>
    </row>
    <row r="260" spans="1:10" ht="30">
      <c r="A260" s="265" t="s">
        <v>278</v>
      </c>
      <c r="B260" s="266" t="s">
        <v>307</v>
      </c>
      <c r="C260" s="299" t="s">
        <v>66</v>
      </c>
      <c r="D260" s="268"/>
      <c r="E260" s="269"/>
      <c r="F260" s="270"/>
      <c r="G260" s="270"/>
      <c r="H260" s="270"/>
      <c r="I260" s="270"/>
      <c r="J260" s="271">
        <f>SUM(J261:J261)</f>
        <v>4</v>
      </c>
    </row>
    <row r="261" spans="1:10">
      <c r="A261" s="278"/>
      <c r="B261" s="335"/>
      <c r="C261" s="281"/>
      <c r="D261" s="282"/>
      <c r="E261" s="283"/>
      <c r="F261" s="284"/>
      <c r="G261" s="284">
        <v>4</v>
      </c>
      <c r="H261" s="284"/>
      <c r="I261" s="284"/>
      <c r="J261" s="284">
        <f>G261</f>
        <v>4</v>
      </c>
    </row>
    <row r="262" spans="1:10" ht="30">
      <c r="A262" s="265" t="s">
        <v>306</v>
      </c>
      <c r="B262" s="266" t="s">
        <v>514</v>
      </c>
      <c r="C262" s="299" t="s">
        <v>66</v>
      </c>
      <c r="D262" s="268"/>
      <c r="E262" s="269"/>
      <c r="F262" s="270"/>
      <c r="G262" s="270"/>
      <c r="H262" s="270"/>
      <c r="I262" s="270"/>
      <c r="J262" s="271">
        <f>SUM(J263:J263)</f>
        <v>6</v>
      </c>
    </row>
    <row r="263" spans="1:10">
      <c r="A263" s="311"/>
      <c r="B263" s="273" t="s">
        <v>515</v>
      </c>
      <c r="C263" s="281"/>
      <c r="D263" s="282"/>
      <c r="E263" s="283"/>
      <c r="F263" s="284"/>
      <c r="G263" s="284">
        <v>6</v>
      </c>
      <c r="H263" s="284"/>
      <c r="I263" s="284"/>
      <c r="J263" s="284">
        <f>G263</f>
        <v>6</v>
      </c>
    </row>
    <row r="264" spans="1:10" ht="30">
      <c r="A264" s="265" t="s">
        <v>579</v>
      </c>
      <c r="B264" s="266" t="s">
        <v>516</v>
      </c>
      <c r="C264" s="299" t="s">
        <v>66</v>
      </c>
      <c r="D264" s="268"/>
      <c r="E264" s="269"/>
      <c r="F264" s="270"/>
      <c r="G264" s="270"/>
      <c r="H264" s="270"/>
      <c r="I264" s="270"/>
      <c r="J264" s="271">
        <f>SUM(J265:J266)</f>
        <v>110</v>
      </c>
    </row>
    <row r="265" spans="1:10">
      <c r="A265" s="311"/>
      <c r="B265" s="273" t="s">
        <v>342</v>
      </c>
      <c r="C265" s="281"/>
      <c r="D265" s="282"/>
      <c r="E265" s="283"/>
      <c r="F265" s="284"/>
      <c r="G265" s="284">
        <v>55</v>
      </c>
      <c r="H265" s="284"/>
      <c r="I265" s="284"/>
      <c r="J265" s="284">
        <f>G265</f>
        <v>55</v>
      </c>
    </row>
    <row r="266" spans="1:10">
      <c r="A266" s="311"/>
      <c r="B266" s="273" t="s">
        <v>599</v>
      </c>
      <c r="C266" s="281"/>
      <c r="D266" s="282"/>
      <c r="E266" s="283"/>
      <c r="F266" s="284"/>
      <c r="G266" s="284">
        <v>55</v>
      </c>
      <c r="H266" s="284"/>
      <c r="I266" s="284"/>
      <c r="J266" s="284">
        <f>G266</f>
        <v>55</v>
      </c>
    </row>
    <row r="267" spans="1:10" ht="45">
      <c r="A267" s="265" t="s">
        <v>517</v>
      </c>
      <c r="B267" s="266" t="s">
        <v>518</v>
      </c>
      <c r="C267" s="299" t="s">
        <v>66</v>
      </c>
      <c r="D267" s="268"/>
      <c r="E267" s="269"/>
      <c r="F267" s="270"/>
      <c r="G267" s="270"/>
      <c r="H267" s="270"/>
      <c r="I267" s="270"/>
      <c r="J267" s="271">
        <f>SUM(J268:J268)</f>
        <v>30</v>
      </c>
    </row>
    <row r="268" spans="1:10">
      <c r="A268" s="311"/>
      <c r="B268" s="273" t="s">
        <v>531</v>
      </c>
      <c r="C268" s="281"/>
      <c r="D268" s="282"/>
      <c r="E268" s="283"/>
      <c r="F268" s="284"/>
      <c r="G268" s="284">
        <v>30</v>
      </c>
      <c r="H268" s="284"/>
      <c r="I268" s="284"/>
      <c r="J268" s="284">
        <f>G268</f>
        <v>30</v>
      </c>
    </row>
    <row r="269" spans="1:10" ht="45">
      <c r="A269" s="265" t="s">
        <v>519</v>
      </c>
      <c r="B269" s="266" t="s">
        <v>520</v>
      </c>
      <c r="C269" s="299" t="s">
        <v>66</v>
      </c>
      <c r="D269" s="268"/>
      <c r="E269" s="269"/>
      <c r="F269" s="270"/>
      <c r="G269" s="270"/>
      <c r="H269" s="270"/>
      <c r="I269" s="270"/>
      <c r="J269" s="271">
        <f>SUM(J270:J270)</f>
        <v>15</v>
      </c>
    </row>
    <row r="270" spans="1:10">
      <c r="A270" s="311"/>
      <c r="B270" s="273" t="s">
        <v>521</v>
      </c>
      <c r="C270" s="281"/>
      <c r="D270" s="282"/>
      <c r="E270" s="283"/>
      <c r="F270" s="284"/>
      <c r="G270" s="284">
        <v>15</v>
      </c>
      <c r="H270" s="284"/>
      <c r="I270" s="284"/>
      <c r="J270" s="284">
        <f>G270</f>
        <v>15</v>
      </c>
    </row>
    <row r="271" spans="1:10">
      <c r="A271" s="36" t="s">
        <v>301</v>
      </c>
      <c r="B271" s="37" t="s">
        <v>257</v>
      </c>
      <c r="C271" s="38"/>
      <c r="D271" s="314"/>
      <c r="E271" s="315"/>
      <c r="F271" s="315"/>
      <c r="G271" s="315"/>
      <c r="H271" s="315"/>
      <c r="I271" s="315"/>
      <c r="J271" s="316"/>
    </row>
    <row r="272" spans="1:10" ht="30">
      <c r="A272" s="265" t="s">
        <v>302</v>
      </c>
      <c r="B272" s="266" t="s">
        <v>522</v>
      </c>
      <c r="C272" s="299" t="s">
        <v>15</v>
      </c>
      <c r="D272" s="268"/>
      <c r="E272" s="269"/>
      <c r="F272" s="270"/>
      <c r="G272" s="270"/>
      <c r="H272" s="270"/>
      <c r="I272" s="270"/>
      <c r="J272" s="271">
        <f>SUM(J273:J273)</f>
        <v>5</v>
      </c>
    </row>
    <row r="273" spans="1:10">
      <c r="A273" s="311"/>
      <c r="B273" s="273" t="s">
        <v>342</v>
      </c>
      <c r="C273" s="281"/>
      <c r="D273" s="282">
        <v>5</v>
      </c>
      <c r="E273" s="283"/>
      <c r="F273" s="284"/>
      <c r="G273" s="284"/>
      <c r="H273" s="284"/>
      <c r="I273" s="284"/>
      <c r="J273" s="284">
        <f>D273</f>
        <v>5</v>
      </c>
    </row>
    <row r="274" spans="1:10" ht="30">
      <c r="A274" s="265" t="s">
        <v>303</v>
      </c>
      <c r="B274" s="266" t="s">
        <v>345</v>
      </c>
      <c r="C274" s="299" t="s">
        <v>15</v>
      </c>
      <c r="D274" s="268"/>
      <c r="E274" s="269"/>
      <c r="F274" s="270"/>
      <c r="G274" s="270"/>
      <c r="H274" s="270"/>
      <c r="I274" s="270"/>
      <c r="J274" s="271">
        <f>SUM(J275:J275)</f>
        <v>1</v>
      </c>
    </row>
    <row r="275" spans="1:10">
      <c r="A275" s="311"/>
      <c r="B275" s="273" t="s">
        <v>342</v>
      </c>
      <c r="C275" s="281"/>
      <c r="D275" s="282">
        <v>1</v>
      </c>
      <c r="E275" s="283"/>
      <c r="F275" s="284"/>
      <c r="G275" s="284"/>
      <c r="H275" s="284"/>
      <c r="I275" s="284"/>
      <c r="J275" s="284">
        <f>D275</f>
        <v>1</v>
      </c>
    </row>
    <row r="276" spans="1:10" ht="30">
      <c r="A276" s="265" t="s">
        <v>343</v>
      </c>
      <c r="B276" s="266" t="s">
        <v>523</v>
      </c>
      <c r="C276" s="299" t="s">
        <v>15</v>
      </c>
      <c r="D276" s="268"/>
      <c r="E276" s="269"/>
      <c r="F276" s="270"/>
      <c r="G276" s="270"/>
      <c r="H276" s="270"/>
      <c r="I276" s="270"/>
      <c r="J276" s="271">
        <f>SUM(J277:J277)</f>
        <v>1</v>
      </c>
    </row>
    <row r="277" spans="1:10">
      <c r="A277" s="311"/>
      <c r="B277" s="273" t="s">
        <v>342</v>
      </c>
      <c r="C277" s="281"/>
      <c r="D277" s="282">
        <v>1</v>
      </c>
      <c r="E277" s="283"/>
      <c r="F277" s="284"/>
      <c r="G277" s="284"/>
      <c r="H277" s="284"/>
      <c r="I277" s="284"/>
      <c r="J277" s="284">
        <f>D277</f>
        <v>1</v>
      </c>
    </row>
    <row r="278" spans="1:10" ht="60">
      <c r="A278" s="265" t="s">
        <v>344</v>
      </c>
      <c r="B278" s="266" t="s">
        <v>524</v>
      </c>
      <c r="C278" s="299" t="s">
        <v>15</v>
      </c>
      <c r="D278" s="268"/>
      <c r="E278" s="269"/>
      <c r="F278" s="270"/>
      <c r="G278" s="270"/>
      <c r="H278" s="270"/>
      <c r="I278" s="270"/>
      <c r="J278" s="271">
        <f>SUM(J279:J279)</f>
        <v>1</v>
      </c>
    </row>
    <row r="279" spans="1:10">
      <c r="A279" s="312"/>
      <c r="B279" s="273" t="s">
        <v>525</v>
      </c>
      <c r="C279" s="281"/>
      <c r="D279" s="282">
        <v>1</v>
      </c>
      <c r="E279" s="283"/>
      <c r="F279" s="284"/>
      <c r="G279" s="284"/>
      <c r="H279" s="284"/>
      <c r="I279" s="284"/>
      <c r="J279" s="284">
        <f>D279</f>
        <v>1</v>
      </c>
    </row>
    <row r="280" spans="1:10" ht="30">
      <c r="A280" s="265" t="s">
        <v>346</v>
      </c>
      <c r="B280" s="266" t="s">
        <v>526</v>
      </c>
      <c r="C280" s="299" t="s">
        <v>15</v>
      </c>
      <c r="D280" s="268"/>
      <c r="E280" s="269"/>
      <c r="F280" s="297"/>
      <c r="G280" s="270"/>
      <c r="H280" s="297"/>
      <c r="I280" s="270"/>
      <c r="J280" s="298">
        <f>J281</f>
        <v>1</v>
      </c>
    </row>
    <row r="281" spans="1:10">
      <c r="A281" s="312"/>
      <c r="B281" s="279"/>
      <c r="C281" s="286"/>
      <c r="D281" s="275">
        <v>1</v>
      </c>
      <c r="E281" s="276"/>
      <c r="F281" s="277"/>
      <c r="G281" s="277"/>
      <c r="H281" s="277"/>
      <c r="I281" s="277"/>
      <c r="J281" s="277">
        <f>D281</f>
        <v>1</v>
      </c>
    </row>
    <row r="282" spans="1:10">
      <c r="A282" s="265" t="s">
        <v>347</v>
      </c>
      <c r="B282" s="266" t="s">
        <v>527</v>
      </c>
      <c r="C282" s="299" t="s">
        <v>15</v>
      </c>
      <c r="D282" s="268"/>
      <c r="E282" s="269"/>
      <c r="F282" s="297"/>
      <c r="G282" s="270"/>
      <c r="H282" s="297"/>
      <c r="I282" s="270"/>
      <c r="J282" s="298">
        <f>J283</f>
        <v>1</v>
      </c>
    </row>
    <row r="283" spans="1:10">
      <c r="A283" s="312"/>
      <c r="B283" s="279"/>
      <c r="C283" s="286"/>
      <c r="D283" s="275">
        <v>1</v>
      </c>
      <c r="E283" s="276"/>
      <c r="F283" s="277"/>
      <c r="G283" s="277"/>
      <c r="H283" s="277"/>
      <c r="I283" s="277"/>
      <c r="J283" s="277">
        <f>D283</f>
        <v>1</v>
      </c>
    </row>
    <row r="284" spans="1:10">
      <c r="A284" s="36" t="s">
        <v>279</v>
      </c>
      <c r="B284" s="37" t="s">
        <v>341</v>
      </c>
      <c r="C284" s="38"/>
      <c r="D284" s="314"/>
      <c r="E284" s="315"/>
      <c r="F284" s="315"/>
      <c r="G284" s="315"/>
      <c r="H284" s="315"/>
      <c r="I284" s="315"/>
      <c r="J284" s="316"/>
    </row>
    <row r="285" spans="1:10" ht="90">
      <c r="A285" s="265" t="s">
        <v>280</v>
      </c>
      <c r="B285" s="266" t="s">
        <v>528</v>
      </c>
      <c r="C285" s="299" t="s">
        <v>66</v>
      </c>
      <c r="D285" s="268"/>
      <c r="E285" s="269"/>
      <c r="F285" s="270"/>
      <c r="G285" s="270"/>
      <c r="H285" s="270"/>
      <c r="I285" s="270"/>
      <c r="J285" s="271">
        <f>SUM(J286:J286)</f>
        <v>220</v>
      </c>
    </row>
    <row r="286" spans="1:10">
      <c r="A286" s="312"/>
      <c r="B286" s="279" t="s">
        <v>529</v>
      </c>
      <c r="C286" s="286"/>
      <c r="D286" s="275"/>
      <c r="E286" s="276"/>
      <c r="F286" s="277"/>
      <c r="G286" s="277">
        <v>220</v>
      </c>
      <c r="H286" s="277"/>
      <c r="I286" s="277"/>
      <c r="J286" s="277">
        <f>G286</f>
        <v>220</v>
      </c>
    </row>
    <row r="287" spans="1:10" ht="30">
      <c r="A287" s="265" t="s">
        <v>281</v>
      </c>
      <c r="B287" s="266" t="s">
        <v>600</v>
      </c>
      <c r="C287" s="281" t="s">
        <v>66</v>
      </c>
      <c r="D287" s="282"/>
      <c r="E287" s="283"/>
      <c r="F287" s="284"/>
      <c r="G287" s="284"/>
      <c r="H287" s="284"/>
      <c r="I287" s="284"/>
      <c r="J287" s="271">
        <f>SUM(J288:J288)</f>
        <v>55</v>
      </c>
    </row>
    <row r="288" spans="1:10">
      <c r="A288" s="312"/>
      <c r="B288" s="279" t="s">
        <v>529</v>
      </c>
      <c r="C288" s="286"/>
      <c r="D288" s="275"/>
      <c r="E288" s="276"/>
      <c r="F288" s="277"/>
      <c r="G288" s="277">
        <v>55</v>
      </c>
      <c r="H288" s="277"/>
      <c r="I288" s="277"/>
      <c r="J288" s="277">
        <f>G288</f>
        <v>55</v>
      </c>
    </row>
    <row r="289" spans="1:10" ht="90">
      <c r="A289" s="337" t="s">
        <v>304</v>
      </c>
      <c r="B289" s="338" t="s">
        <v>530</v>
      </c>
      <c r="C289" s="334" t="s">
        <v>66</v>
      </c>
      <c r="D289" s="339"/>
      <c r="E289" s="305"/>
      <c r="F289" s="307"/>
      <c r="G289" s="307"/>
      <c r="H289" s="307"/>
      <c r="I289" s="307"/>
      <c r="J289" s="340">
        <f>SUM(J290:J293)</f>
        <v>1352</v>
      </c>
    </row>
    <row r="290" spans="1:10">
      <c r="A290" s="311"/>
      <c r="B290" s="310" t="s">
        <v>601</v>
      </c>
      <c r="C290" s="334"/>
      <c r="D290" s="304"/>
      <c r="E290" s="305"/>
      <c r="F290" s="307"/>
      <c r="G290" s="307">
        <v>1200</v>
      </c>
      <c r="H290" s="307"/>
      <c r="I290" s="307"/>
      <c r="J290" s="305">
        <f>G290</f>
        <v>1200</v>
      </c>
    </row>
    <row r="291" spans="1:10">
      <c r="A291" s="311"/>
      <c r="B291" s="310" t="s">
        <v>531</v>
      </c>
      <c r="C291" s="334"/>
      <c r="D291" s="304"/>
      <c r="E291" s="305"/>
      <c r="F291" s="307"/>
      <c r="G291" s="307">
        <v>104</v>
      </c>
      <c r="H291" s="307"/>
      <c r="I291" s="307"/>
      <c r="J291" s="305">
        <f>G291</f>
        <v>104</v>
      </c>
    </row>
    <row r="292" spans="1:10">
      <c r="A292" s="311"/>
      <c r="B292" s="310" t="s">
        <v>532</v>
      </c>
      <c r="C292" s="334"/>
      <c r="D292" s="304"/>
      <c r="E292" s="305"/>
      <c r="F292" s="307"/>
      <c r="G292" s="307">
        <v>40</v>
      </c>
      <c r="H292" s="307"/>
      <c r="I292" s="307"/>
      <c r="J292" s="305">
        <f>G292</f>
        <v>40</v>
      </c>
    </row>
    <row r="293" spans="1:10">
      <c r="A293" s="312"/>
      <c r="B293" s="310" t="s">
        <v>533</v>
      </c>
      <c r="C293" s="334"/>
      <c r="D293" s="304"/>
      <c r="E293" s="305"/>
      <c r="F293" s="307"/>
      <c r="G293" s="307">
        <v>8</v>
      </c>
      <c r="H293" s="307"/>
      <c r="I293" s="307"/>
      <c r="J293" s="305">
        <f>G293</f>
        <v>8</v>
      </c>
    </row>
    <row r="294" spans="1:10" ht="90">
      <c r="A294" s="243" t="s">
        <v>535</v>
      </c>
      <c r="B294" s="266" t="s">
        <v>534</v>
      </c>
      <c r="C294" s="303" t="s">
        <v>66</v>
      </c>
      <c r="D294" s="319"/>
      <c r="E294" s="341"/>
      <c r="F294" s="342"/>
      <c r="G294" s="342"/>
      <c r="H294" s="342"/>
      <c r="I294" s="342"/>
      <c r="J294" s="343">
        <f>SUM(J295:J298)</f>
        <v>338</v>
      </c>
    </row>
    <row r="295" spans="1:10">
      <c r="A295" s="311"/>
      <c r="B295" s="310" t="s">
        <v>342</v>
      </c>
      <c r="C295" s="334"/>
      <c r="D295" s="304"/>
      <c r="E295" s="305"/>
      <c r="F295" s="307"/>
      <c r="G295" s="307">
        <v>300</v>
      </c>
      <c r="H295" s="307"/>
      <c r="I295" s="307"/>
      <c r="J295" s="305">
        <f>G295</f>
        <v>300</v>
      </c>
    </row>
    <row r="296" spans="1:10">
      <c r="A296" s="311"/>
      <c r="B296" s="310" t="s">
        <v>531</v>
      </c>
      <c r="C296" s="334"/>
      <c r="D296" s="304"/>
      <c r="E296" s="305"/>
      <c r="F296" s="307"/>
      <c r="G296" s="307">
        <v>26</v>
      </c>
      <c r="H296" s="307"/>
      <c r="I296" s="307"/>
      <c r="J296" s="305">
        <f>G296</f>
        <v>26</v>
      </c>
    </row>
    <row r="297" spans="1:10">
      <c r="A297" s="311"/>
      <c r="B297" s="310" t="s">
        <v>532</v>
      </c>
      <c r="C297" s="334"/>
      <c r="D297" s="304"/>
      <c r="E297" s="305"/>
      <c r="F297" s="307"/>
      <c r="G297" s="307">
        <v>10</v>
      </c>
      <c r="H297" s="307"/>
      <c r="I297" s="307"/>
      <c r="J297" s="305">
        <f>G297</f>
        <v>10</v>
      </c>
    </row>
    <row r="298" spans="1:10">
      <c r="A298" s="311"/>
      <c r="B298" s="310" t="s">
        <v>533</v>
      </c>
      <c r="C298" s="334"/>
      <c r="D298" s="304"/>
      <c r="E298" s="305"/>
      <c r="F298" s="307"/>
      <c r="G298" s="307">
        <v>2</v>
      </c>
      <c r="H298" s="307"/>
      <c r="I298" s="307"/>
      <c r="J298" s="305">
        <f>G298</f>
        <v>2</v>
      </c>
    </row>
    <row r="299" spans="1:10" ht="90">
      <c r="A299" s="265" t="s">
        <v>541</v>
      </c>
      <c r="B299" s="266" t="s">
        <v>536</v>
      </c>
      <c r="C299" s="303" t="s">
        <v>66</v>
      </c>
      <c r="D299" s="344"/>
      <c r="E299" s="341"/>
      <c r="F299" s="342"/>
      <c r="G299" s="342"/>
      <c r="H299" s="342"/>
      <c r="I299" s="342"/>
      <c r="J299" s="345">
        <f>SUM(J300:J300)</f>
        <v>25</v>
      </c>
    </row>
    <row r="300" spans="1:10">
      <c r="A300" s="312"/>
      <c r="B300" s="279" t="s">
        <v>537</v>
      </c>
      <c r="C300" s="308"/>
      <c r="D300" s="318"/>
      <c r="E300" s="346"/>
      <c r="F300" s="347"/>
      <c r="G300" s="347">
        <v>25</v>
      </c>
      <c r="H300" s="347"/>
      <c r="I300" s="347"/>
      <c r="J300" s="347">
        <f>G300</f>
        <v>25</v>
      </c>
    </row>
    <row r="301" spans="1:10" ht="90">
      <c r="A301" s="265" t="s">
        <v>580</v>
      </c>
      <c r="B301" s="266" t="s">
        <v>538</v>
      </c>
      <c r="C301" s="303" t="s">
        <v>66</v>
      </c>
      <c r="D301" s="344"/>
      <c r="E301" s="341"/>
      <c r="F301" s="342"/>
      <c r="G301" s="342"/>
      <c r="H301" s="342"/>
      <c r="I301" s="342"/>
      <c r="J301" s="345">
        <f>SUM(J302:J303)</f>
        <v>205</v>
      </c>
    </row>
    <row r="302" spans="1:10">
      <c r="A302" s="311"/>
      <c r="B302" s="310" t="s">
        <v>537</v>
      </c>
      <c r="C302" s="334"/>
      <c r="D302" s="304"/>
      <c r="E302" s="305"/>
      <c r="F302" s="307"/>
      <c r="G302" s="307">
        <v>25</v>
      </c>
      <c r="H302" s="307"/>
      <c r="I302" s="307"/>
      <c r="J302" s="305">
        <f>G302</f>
        <v>25</v>
      </c>
    </row>
    <row r="303" spans="1:10">
      <c r="A303" s="311"/>
      <c r="B303" s="310" t="s">
        <v>539</v>
      </c>
      <c r="C303" s="334"/>
      <c r="D303" s="304"/>
      <c r="E303" s="305"/>
      <c r="F303" s="307"/>
      <c r="G303" s="307">
        <v>180</v>
      </c>
      <c r="H303" s="307"/>
      <c r="I303" s="307"/>
      <c r="J303" s="305">
        <f>G303</f>
        <v>180</v>
      </c>
    </row>
    <row r="304" spans="1:10" ht="90">
      <c r="A304" s="265" t="s">
        <v>543</v>
      </c>
      <c r="B304" s="266" t="s">
        <v>540</v>
      </c>
      <c r="C304" s="303" t="s">
        <v>66</v>
      </c>
      <c r="D304" s="344"/>
      <c r="E304" s="341"/>
      <c r="F304" s="342"/>
      <c r="G304" s="342"/>
      <c r="H304" s="342"/>
      <c r="I304" s="342"/>
      <c r="J304" s="345">
        <f>SUM(J305:J305)</f>
        <v>120</v>
      </c>
    </row>
    <row r="305" spans="1:10">
      <c r="A305" s="312"/>
      <c r="B305" s="310" t="s">
        <v>539</v>
      </c>
      <c r="C305" s="308"/>
      <c r="D305" s="318"/>
      <c r="E305" s="346"/>
      <c r="F305" s="347"/>
      <c r="G305" s="347">
        <v>120</v>
      </c>
      <c r="H305" s="347"/>
      <c r="I305" s="347"/>
      <c r="J305" s="347">
        <f>G305</f>
        <v>120</v>
      </c>
    </row>
    <row r="306" spans="1:10" ht="90">
      <c r="A306" s="265" t="s">
        <v>545</v>
      </c>
      <c r="B306" s="266" t="s">
        <v>542</v>
      </c>
      <c r="C306" s="303" t="s">
        <v>66</v>
      </c>
      <c r="D306" s="344"/>
      <c r="E306" s="341"/>
      <c r="F306" s="342"/>
      <c r="G306" s="342"/>
      <c r="H306" s="342"/>
      <c r="I306" s="342"/>
      <c r="J306" s="345">
        <f>SUM(J307:J307)</f>
        <v>195</v>
      </c>
    </row>
    <row r="307" spans="1:10">
      <c r="A307" s="312"/>
      <c r="B307" s="310" t="s">
        <v>539</v>
      </c>
      <c r="C307" s="308"/>
      <c r="D307" s="318"/>
      <c r="E307" s="346"/>
      <c r="F307" s="347"/>
      <c r="G307" s="347">
        <v>195</v>
      </c>
      <c r="H307" s="347"/>
      <c r="I307" s="347"/>
      <c r="J307" s="347">
        <f>G307</f>
        <v>195</v>
      </c>
    </row>
    <row r="308" spans="1:10" ht="90">
      <c r="A308" s="265" t="s">
        <v>547</v>
      </c>
      <c r="B308" s="266" t="s">
        <v>544</v>
      </c>
      <c r="C308" s="303" t="s">
        <v>66</v>
      </c>
      <c r="D308" s="344"/>
      <c r="E308" s="341"/>
      <c r="F308" s="342"/>
      <c r="G308" s="342"/>
      <c r="H308" s="342"/>
      <c r="I308" s="342"/>
      <c r="J308" s="345">
        <f>SUM(J309:J309)</f>
        <v>300</v>
      </c>
    </row>
    <row r="309" spans="1:10">
      <c r="A309" s="312"/>
      <c r="B309" s="310" t="s">
        <v>539</v>
      </c>
      <c r="C309" s="308"/>
      <c r="D309" s="318"/>
      <c r="E309" s="346"/>
      <c r="F309" s="347"/>
      <c r="G309" s="347">
        <v>300</v>
      </c>
      <c r="H309" s="347"/>
      <c r="I309" s="347"/>
      <c r="J309" s="347">
        <f>G309</f>
        <v>300</v>
      </c>
    </row>
    <row r="310" spans="1:10" ht="90">
      <c r="A310" s="265" t="s">
        <v>550</v>
      </c>
      <c r="B310" s="266" t="s">
        <v>546</v>
      </c>
      <c r="C310" s="303" t="s">
        <v>66</v>
      </c>
      <c r="D310" s="344"/>
      <c r="E310" s="341"/>
      <c r="F310" s="342"/>
      <c r="G310" s="342"/>
      <c r="H310" s="342"/>
      <c r="I310" s="342"/>
      <c r="J310" s="345">
        <f>SUM(J311:J311)</f>
        <v>120</v>
      </c>
    </row>
    <row r="311" spans="1:10">
      <c r="A311" s="312"/>
      <c r="B311" s="310" t="s">
        <v>539</v>
      </c>
      <c r="C311" s="308"/>
      <c r="D311" s="318"/>
      <c r="E311" s="346"/>
      <c r="F311" s="347"/>
      <c r="G311" s="347">
        <v>120</v>
      </c>
      <c r="H311" s="347"/>
      <c r="I311" s="347"/>
      <c r="J311" s="347">
        <f>G311</f>
        <v>120</v>
      </c>
    </row>
    <row r="312" spans="1:10" ht="90">
      <c r="A312" s="265" t="s">
        <v>552</v>
      </c>
      <c r="B312" s="266" t="s">
        <v>548</v>
      </c>
      <c r="C312" s="303" t="s">
        <v>66</v>
      </c>
      <c r="D312" s="344"/>
      <c r="E312" s="341"/>
      <c r="F312" s="342"/>
      <c r="G312" s="342"/>
      <c r="H312" s="342"/>
      <c r="I312" s="342"/>
      <c r="J312" s="345">
        <f>SUM(J313:J313)</f>
        <v>100</v>
      </c>
    </row>
    <row r="313" spans="1:10">
      <c r="A313" s="312"/>
      <c r="B313" s="310" t="s">
        <v>549</v>
      </c>
      <c r="C313" s="308"/>
      <c r="D313" s="318"/>
      <c r="E313" s="346"/>
      <c r="F313" s="347"/>
      <c r="G313" s="307">
        <v>100</v>
      </c>
      <c r="H313" s="307"/>
      <c r="I313" s="307"/>
      <c r="J313" s="307">
        <f>G313</f>
        <v>100</v>
      </c>
    </row>
    <row r="314" spans="1:10" ht="90">
      <c r="A314" s="265" t="s">
        <v>553</v>
      </c>
      <c r="B314" s="266" t="s">
        <v>551</v>
      </c>
      <c r="C314" s="303" t="s">
        <v>66</v>
      </c>
      <c r="D314" s="344"/>
      <c r="E314" s="341"/>
      <c r="F314" s="342"/>
      <c r="G314" s="344"/>
      <c r="H314" s="344"/>
      <c r="I314" s="344"/>
      <c r="J314" s="345">
        <f>SUM(J315:J318)</f>
        <v>154</v>
      </c>
    </row>
    <row r="315" spans="1:10">
      <c r="A315" s="311"/>
      <c r="B315" s="348" t="s">
        <v>539</v>
      </c>
      <c r="C315" s="334"/>
      <c r="D315" s="306"/>
      <c r="E315" s="306"/>
      <c r="F315" s="304"/>
      <c r="G315" s="304">
        <v>30</v>
      </c>
      <c r="H315" s="304"/>
      <c r="I315" s="304"/>
      <c r="J315" s="307">
        <f>G315</f>
        <v>30</v>
      </c>
    </row>
    <row r="316" spans="1:10">
      <c r="A316" s="311"/>
      <c r="B316" s="348" t="s">
        <v>602</v>
      </c>
      <c r="C316" s="334"/>
      <c r="D316" s="306"/>
      <c r="E316" s="306"/>
      <c r="F316" s="304"/>
      <c r="G316" s="304">
        <v>48</v>
      </c>
      <c r="H316" s="304"/>
      <c r="I316" s="304"/>
      <c r="J316" s="307">
        <f>G316</f>
        <v>48</v>
      </c>
    </row>
    <row r="317" spans="1:10">
      <c r="A317" s="311"/>
      <c r="B317" s="310" t="s">
        <v>603</v>
      </c>
      <c r="C317" s="334"/>
      <c r="D317" s="304"/>
      <c r="E317" s="305"/>
      <c r="F317" s="307"/>
      <c r="G317" s="307">
        <v>40</v>
      </c>
      <c r="H317" s="304"/>
      <c r="I317" s="304"/>
      <c r="J317" s="307">
        <f>G317</f>
        <v>40</v>
      </c>
    </row>
    <row r="318" spans="1:10">
      <c r="A318" s="312"/>
      <c r="B318" s="310" t="s">
        <v>604</v>
      </c>
      <c r="C318" s="334"/>
      <c r="D318" s="304"/>
      <c r="E318" s="305"/>
      <c r="F318" s="307"/>
      <c r="G318" s="307">
        <v>36</v>
      </c>
      <c r="H318" s="307"/>
      <c r="I318" s="307"/>
      <c r="J318" s="307">
        <f>G318</f>
        <v>36</v>
      </c>
    </row>
    <row r="319" spans="1:10">
      <c r="A319" s="265" t="s">
        <v>581</v>
      </c>
      <c r="B319" s="266" t="s">
        <v>244</v>
      </c>
      <c r="C319" s="299" t="s">
        <v>66</v>
      </c>
      <c r="D319" s="268"/>
      <c r="E319" s="269"/>
      <c r="F319" s="270"/>
      <c r="G319" s="270"/>
      <c r="H319" s="270"/>
      <c r="I319" s="270"/>
      <c r="J319" s="271">
        <f>SUM(J320:J321)</f>
        <v>100</v>
      </c>
    </row>
    <row r="320" spans="1:10">
      <c r="A320" s="311"/>
      <c r="B320" s="273" t="s">
        <v>339</v>
      </c>
      <c r="C320" s="281"/>
      <c r="D320" s="282"/>
      <c r="E320" s="283"/>
      <c r="F320" s="284"/>
      <c r="G320" s="284">
        <v>85</v>
      </c>
      <c r="H320" s="284"/>
      <c r="I320" s="284"/>
      <c r="J320" s="284">
        <f>G320</f>
        <v>85</v>
      </c>
    </row>
    <row r="321" spans="1:10">
      <c r="A321" s="311"/>
      <c r="B321" s="273" t="s">
        <v>659</v>
      </c>
      <c r="C321" s="281"/>
      <c r="D321" s="282"/>
      <c r="E321" s="283"/>
      <c r="F321" s="284"/>
      <c r="G321" s="284">
        <v>15</v>
      </c>
      <c r="H321" s="284"/>
      <c r="I321" s="284"/>
      <c r="J321" s="284">
        <f>G321</f>
        <v>15</v>
      </c>
    </row>
    <row r="322" spans="1:10" ht="30">
      <c r="A322" s="265" t="s">
        <v>582</v>
      </c>
      <c r="B322" s="266" t="s">
        <v>554</v>
      </c>
      <c r="C322" s="299" t="s">
        <v>66</v>
      </c>
      <c r="D322" s="268"/>
      <c r="E322" s="269"/>
      <c r="F322" s="270"/>
      <c r="G322" s="270"/>
      <c r="H322" s="270"/>
      <c r="I322" s="270"/>
      <c r="J322" s="271">
        <f>SUM(J323:J323)</f>
        <v>75</v>
      </c>
    </row>
    <row r="323" spans="1:10">
      <c r="A323" s="278"/>
      <c r="B323" s="273" t="s">
        <v>605</v>
      </c>
      <c r="C323" s="281"/>
      <c r="D323" s="282"/>
      <c r="E323" s="283"/>
      <c r="F323" s="284"/>
      <c r="G323" s="284">
        <v>75</v>
      </c>
      <c r="H323" s="284"/>
      <c r="I323" s="284"/>
      <c r="J323" s="284">
        <f>G323</f>
        <v>75</v>
      </c>
    </row>
    <row r="324" spans="1:10">
      <c r="A324" s="36" t="s">
        <v>282</v>
      </c>
      <c r="B324" s="37" t="s">
        <v>245</v>
      </c>
      <c r="C324" s="38"/>
      <c r="D324" s="314"/>
      <c r="E324" s="315"/>
      <c r="F324" s="315"/>
      <c r="G324" s="315"/>
      <c r="H324" s="315"/>
      <c r="I324" s="315"/>
      <c r="J324" s="316"/>
    </row>
    <row r="325" spans="1:10" ht="60">
      <c r="A325" s="265" t="s">
        <v>283</v>
      </c>
      <c r="B325" s="266" t="s">
        <v>555</v>
      </c>
      <c r="C325" s="299" t="s">
        <v>15</v>
      </c>
      <c r="D325" s="268"/>
      <c r="E325" s="269"/>
      <c r="F325" s="270"/>
      <c r="G325" s="270"/>
      <c r="H325" s="270"/>
      <c r="I325" s="270"/>
      <c r="J325" s="271">
        <f>SUM(J326:J327)</f>
        <v>4</v>
      </c>
    </row>
    <row r="326" spans="1:10">
      <c r="A326" s="278"/>
      <c r="B326" s="273" t="s">
        <v>660</v>
      </c>
      <c r="C326" s="281"/>
      <c r="D326" s="282">
        <v>3</v>
      </c>
      <c r="E326" s="283"/>
      <c r="F326" s="284"/>
      <c r="G326" s="284"/>
      <c r="H326" s="284"/>
      <c r="I326" s="284"/>
      <c r="J326" s="284">
        <f>D326</f>
        <v>3</v>
      </c>
    </row>
    <row r="327" spans="1:10">
      <c r="A327" s="278"/>
      <c r="B327" s="273" t="s">
        <v>661</v>
      </c>
      <c r="C327" s="281"/>
      <c r="D327" s="282">
        <v>1</v>
      </c>
      <c r="E327" s="283"/>
      <c r="F327" s="284"/>
      <c r="G327" s="284"/>
      <c r="H327" s="284"/>
      <c r="I327" s="284"/>
      <c r="J327" s="284">
        <v>1</v>
      </c>
    </row>
    <row r="328" spans="1:10">
      <c r="A328" s="265" t="s">
        <v>284</v>
      </c>
      <c r="B328" s="266" t="s">
        <v>556</v>
      </c>
      <c r="C328" s="299" t="s">
        <v>15</v>
      </c>
      <c r="D328" s="268"/>
      <c r="E328" s="269"/>
      <c r="F328" s="270"/>
      <c r="G328" s="270"/>
      <c r="H328" s="270"/>
      <c r="I328" s="270"/>
      <c r="J328" s="271">
        <f>SUM(J329:J329)</f>
        <v>8</v>
      </c>
    </row>
    <row r="329" spans="1:10">
      <c r="A329" s="278"/>
      <c r="B329" s="335"/>
      <c r="C329" s="281"/>
      <c r="D329" s="282">
        <v>8</v>
      </c>
      <c r="E329" s="283"/>
      <c r="F329" s="284"/>
      <c r="G329" s="284"/>
      <c r="H329" s="284"/>
      <c r="I329" s="284"/>
      <c r="J329" s="284">
        <f>D329</f>
        <v>8</v>
      </c>
    </row>
    <row r="330" spans="1:10" ht="30">
      <c r="A330" s="265" t="s">
        <v>285</v>
      </c>
      <c r="B330" s="266" t="s">
        <v>435</v>
      </c>
      <c r="C330" s="299" t="s">
        <v>15</v>
      </c>
      <c r="D330" s="268"/>
      <c r="E330" s="269"/>
      <c r="F330" s="270"/>
      <c r="G330" s="270"/>
      <c r="H330" s="270"/>
      <c r="I330" s="270"/>
      <c r="J330" s="271">
        <f>SUM(J331:J332)</f>
        <v>2</v>
      </c>
    </row>
    <row r="331" spans="1:10">
      <c r="A331" s="278"/>
      <c r="B331" s="273" t="s">
        <v>662</v>
      </c>
      <c r="C331" s="281"/>
      <c r="D331" s="282">
        <v>1</v>
      </c>
      <c r="E331" s="283"/>
      <c r="F331" s="284"/>
      <c r="G331" s="284"/>
      <c r="H331" s="284"/>
      <c r="I331" s="284"/>
      <c r="J331" s="284">
        <f>D331</f>
        <v>1</v>
      </c>
    </row>
    <row r="332" spans="1:10">
      <c r="A332" s="278"/>
      <c r="B332" s="273" t="s">
        <v>663</v>
      </c>
      <c r="C332" s="281"/>
      <c r="D332" s="282">
        <v>1</v>
      </c>
      <c r="E332" s="283"/>
      <c r="F332" s="284"/>
      <c r="G332" s="284"/>
      <c r="H332" s="284"/>
      <c r="I332" s="284"/>
      <c r="J332" s="284">
        <f>D332</f>
        <v>1</v>
      </c>
    </row>
    <row r="333" spans="1:10">
      <c r="A333" s="265" t="s">
        <v>286</v>
      </c>
      <c r="B333" s="266" t="s">
        <v>246</v>
      </c>
      <c r="C333" s="299" t="s">
        <v>15</v>
      </c>
      <c r="D333" s="268"/>
      <c r="E333" s="269"/>
      <c r="F333" s="270"/>
      <c r="G333" s="270"/>
      <c r="H333" s="270"/>
      <c r="I333" s="270"/>
      <c r="J333" s="271">
        <f>SUM(J334:J335)</f>
        <v>2</v>
      </c>
    </row>
    <row r="334" spans="1:10">
      <c r="A334" s="278"/>
      <c r="B334" s="273" t="s">
        <v>525</v>
      </c>
      <c r="C334" s="281"/>
      <c r="D334" s="282">
        <v>1</v>
      </c>
      <c r="E334" s="283"/>
      <c r="F334" s="284"/>
      <c r="G334" s="284"/>
      <c r="H334" s="284"/>
      <c r="I334" s="284"/>
      <c r="J334" s="284">
        <f>D334</f>
        <v>1</v>
      </c>
    </row>
    <row r="335" spans="1:10">
      <c r="A335" s="278"/>
      <c r="B335" s="273" t="s">
        <v>663</v>
      </c>
      <c r="C335" s="281"/>
      <c r="D335" s="282">
        <v>1</v>
      </c>
      <c r="E335" s="283"/>
      <c r="F335" s="284"/>
      <c r="G335" s="284"/>
      <c r="H335" s="284"/>
      <c r="I335" s="284"/>
      <c r="J335" s="284">
        <f>D335</f>
        <v>1</v>
      </c>
    </row>
    <row r="336" spans="1:10">
      <c r="A336" s="265" t="s">
        <v>369</v>
      </c>
      <c r="B336" s="266" t="s">
        <v>436</v>
      </c>
      <c r="C336" s="299" t="s">
        <v>15</v>
      </c>
      <c r="D336" s="268"/>
      <c r="E336" s="269"/>
      <c r="F336" s="270"/>
      <c r="G336" s="270"/>
      <c r="H336" s="270"/>
      <c r="I336" s="270"/>
      <c r="J336" s="271">
        <f>SUM(J337:J338)</f>
        <v>4</v>
      </c>
    </row>
    <row r="337" spans="1:10">
      <c r="A337" s="278"/>
      <c r="B337" s="273" t="s">
        <v>525</v>
      </c>
      <c r="C337" s="281"/>
      <c r="D337" s="282">
        <v>3</v>
      </c>
      <c r="E337" s="283"/>
      <c r="F337" s="284"/>
      <c r="G337" s="284"/>
      <c r="H337" s="284"/>
      <c r="I337" s="284"/>
      <c r="J337" s="284">
        <f>D337</f>
        <v>3</v>
      </c>
    </row>
    <row r="338" spans="1:10">
      <c r="A338" s="278"/>
      <c r="B338" s="273" t="s">
        <v>663</v>
      </c>
      <c r="C338" s="281"/>
      <c r="D338" s="282">
        <v>1</v>
      </c>
      <c r="E338" s="283"/>
      <c r="F338" s="284"/>
      <c r="G338" s="284"/>
      <c r="H338" s="284"/>
      <c r="I338" s="284"/>
      <c r="J338" s="284">
        <f>D338</f>
        <v>1</v>
      </c>
    </row>
    <row r="339" spans="1:10">
      <c r="A339" s="265" t="s">
        <v>370</v>
      </c>
      <c r="B339" s="266" t="s">
        <v>365</v>
      </c>
      <c r="C339" s="299" t="s">
        <v>66</v>
      </c>
      <c r="D339" s="268"/>
      <c r="E339" s="269"/>
      <c r="F339" s="270"/>
      <c r="G339" s="270"/>
      <c r="H339" s="270"/>
      <c r="I339" s="270"/>
      <c r="J339" s="271">
        <f>SUM(J340:J340)</f>
        <v>8</v>
      </c>
    </row>
    <row r="340" spans="1:10">
      <c r="A340" s="278"/>
      <c r="B340" s="335"/>
      <c r="C340" s="281"/>
      <c r="D340" s="282">
        <v>8</v>
      </c>
      <c r="E340" s="283"/>
      <c r="F340" s="284"/>
      <c r="G340" s="284"/>
      <c r="H340" s="284"/>
      <c r="I340" s="284"/>
      <c r="J340" s="284">
        <f>D340</f>
        <v>8</v>
      </c>
    </row>
    <row r="341" spans="1:10">
      <c r="A341" s="36" t="s">
        <v>287</v>
      </c>
      <c r="B341" s="37" t="s">
        <v>247</v>
      </c>
      <c r="C341" s="38"/>
      <c r="D341" s="314"/>
      <c r="E341" s="315"/>
      <c r="F341" s="315"/>
      <c r="G341" s="315"/>
      <c r="H341" s="315"/>
      <c r="I341" s="315"/>
      <c r="J341" s="316"/>
    </row>
    <row r="342" spans="1:10" ht="30">
      <c r="A342" s="265" t="s">
        <v>288</v>
      </c>
      <c r="B342" s="266" t="s">
        <v>557</v>
      </c>
      <c r="C342" s="299" t="s">
        <v>66</v>
      </c>
      <c r="D342" s="268"/>
      <c r="E342" s="269"/>
      <c r="F342" s="270"/>
      <c r="G342" s="270"/>
      <c r="H342" s="270"/>
      <c r="I342" s="270"/>
      <c r="J342" s="271">
        <f>SUM(J343:J343)</f>
        <v>35</v>
      </c>
    </row>
    <row r="343" spans="1:10">
      <c r="A343" s="278"/>
      <c r="B343" s="335"/>
      <c r="C343" s="281"/>
      <c r="D343" s="282"/>
      <c r="E343" s="283"/>
      <c r="F343" s="284"/>
      <c r="G343" s="284">
        <v>35</v>
      </c>
      <c r="H343" s="284"/>
      <c r="I343" s="284"/>
      <c r="J343" s="284">
        <f>G343</f>
        <v>35</v>
      </c>
    </row>
    <row r="344" spans="1:10" ht="30">
      <c r="A344" s="265" t="s">
        <v>289</v>
      </c>
      <c r="B344" s="266" t="s">
        <v>558</v>
      </c>
      <c r="C344" s="299" t="s">
        <v>66</v>
      </c>
      <c r="D344" s="268"/>
      <c r="E344" s="269"/>
      <c r="F344" s="270"/>
      <c r="G344" s="270"/>
      <c r="H344" s="270"/>
      <c r="I344" s="270"/>
      <c r="J344" s="271">
        <f>SUM(J345:J345)</f>
        <v>10</v>
      </c>
    </row>
    <row r="345" spans="1:10">
      <c r="A345" s="278"/>
      <c r="B345" s="335"/>
      <c r="C345" s="281"/>
      <c r="D345" s="282"/>
      <c r="E345" s="283"/>
      <c r="F345" s="284"/>
      <c r="G345" s="284">
        <v>10</v>
      </c>
      <c r="H345" s="284"/>
      <c r="I345" s="284"/>
      <c r="J345" s="284">
        <f>G345</f>
        <v>10</v>
      </c>
    </row>
    <row r="346" spans="1:10">
      <c r="A346" s="265" t="s">
        <v>290</v>
      </c>
      <c r="B346" s="266" t="s">
        <v>364</v>
      </c>
      <c r="C346" s="299" t="s">
        <v>15</v>
      </c>
      <c r="D346" s="268"/>
      <c r="E346" s="269"/>
      <c r="F346" s="270"/>
      <c r="G346" s="270"/>
      <c r="H346" s="270"/>
      <c r="I346" s="270"/>
      <c r="J346" s="271">
        <f>SUM(J347:J347)</f>
        <v>12</v>
      </c>
    </row>
    <row r="347" spans="1:10">
      <c r="A347" s="278"/>
      <c r="B347" s="335"/>
      <c r="C347" s="281"/>
      <c r="D347" s="282">
        <v>12</v>
      </c>
      <c r="E347" s="283"/>
      <c r="F347" s="284"/>
      <c r="G347" s="284"/>
      <c r="H347" s="284"/>
      <c r="I347" s="284"/>
      <c r="J347" s="284">
        <f>D347</f>
        <v>12</v>
      </c>
    </row>
    <row r="348" spans="1:10">
      <c r="A348" s="265" t="s">
        <v>291</v>
      </c>
      <c r="B348" s="266" t="s">
        <v>559</v>
      </c>
      <c r="C348" s="299" t="s">
        <v>15</v>
      </c>
      <c r="D348" s="268"/>
      <c r="E348" s="269"/>
      <c r="F348" s="270"/>
      <c r="G348" s="270"/>
      <c r="H348" s="270"/>
      <c r="I348" s="270"/>
      <c r="J348" s="271">
        <f>SUM(J349:J349)</f>
        <v>12</v>
      </c>
    </row>
    <row r="349" spans="1:10">
      <c r="A349" s="278"/>
      <c r="B349" s="335"/>
      <c r="C349" s="281"/>
      <c r="D349" s="282">
        <v>12</v>
      </c>
      <c r="E349" s="283"/>
      <c r="F349" s="284"/>
      <c r="G349" s="284"/>
      <c r="H349" s="284"/>
      <c r="I349" s="284"/>
      <c r="J349" s="284">
        <f>D349</f>
        <v>12</v>
      </c>
    </row>
    <row r="350" spans="1:10">
      <c r="A350" s="265" t="s">
        <v>371</v>
      </c>
      <c r="B350" s="266" t="s">
        <v>248</v>
      </c>
      <c r="C350" s="299" t="s">
        <v>15</v>
      </c>
      <c r="D350" s="268"/>
      <c r="E350" s="269"/>
      <c r="F350" s="270"/>
      <c r="G350" s="270"/>
      <c r="H350" s="270"/>
      <c r="I350" s="270"/>
      <c r="J350" s="271">
        <f>SUM(J351:J351)</f>
        <v>21</v>
      </c>
    </row>
    <row r="351" spans="1:10">
      <c r="A351" s="278"/>
      <c r="B351" s="335"/>
      <c r="C351" s="281"/>
      <c r="D351" s="282">
        <v>21</v>
      </c>
      <c r="E351" s="283"/>
      <c r="F351" s="284"/>
      <c r="G351" s="284"/>
      <c r="H351" s="284"/>
      <c r="I351" s="284"/>
      <c r="J351" s="284">
        <f>D351</f>
        <v>21</v>
      </c>
    </row>
    <row r="352" spans="1:10">
      <c r="A352" s="265" t="s">
        <v>372</v>
      </c>
      <c r="B352" s="266" t="s">
        <v>362</v>
      </c>
      <c r="C352" s="299" t="s">
        <v>15</v>
      </c>
      <c r="D352" s="268"/>
      <c r="E352" s="269"/>
      <c r="F352" s="270"/>
      <c r="G352" s="270"/>
      <c r="H352" s="270"/>
      <c r="I352" s="270"/>
      <c r="J352" s="271">
        <f>SUM(J353:J353)</f>
        <v>1</v>
      </c>
    </row>
    <row r="353" spans="1:11">
      <c r="A353" s="278"/>
      <c r="B353" s="335"/>
      <c r="C353" s="281"/>
      <c r="D353" s="282">
        <v>1</v>
      </c>
      <c r="E353" s="283"/>
      <c r="F353" s="284"/>
      <c r="G353" s="284"/>
      <c r="H353" s="284"/>
      <c r="I353" s="284"/>
      <c r="J353" s="284">
        <f>D353</f>
        <v>1</v>
      </c>
    </row>
    <row r="354" spans="1:11">
      <c r="A354" s="265" t="s">
        <v>583</v>
      </c>
      <c r="B354" s="266" t="s">
        <v>363</v>
      </c>
      <c r="C354" s="299" t="s">
        <v>15</v>
      </c>
      <c r="D354" s="268"/>
      <c r="E354" s="269"/>
      <c r="F354" s="270"/>
      <c r="G354" s="270"/>
      <c r="H354" s="270"/>
      <c r="I354" s="270"/>
      <c r="J354" s="271">
        <f>SUM(J355:J355)</f>
        <v>1</v>
      </c>
    </row>
    <row r="355" spans="1:11">
      <c r="A355" s="278"/>
      <c r="B355" s="273" t="s">
        <v>560</v>
      </c>
      <c r="C355" s="281"/>
      <c r="D355" s="282">
        <v>1</v>
      </c>
      <c r="E355" s="283"/>
      <c r="F355" s="284"/>
      <c r="G355" s="284"/>
      <c r="H355" s="284"/>
      <c r="I355" s="284"/>
      <c r="J355" s="284">
        <f>D355</f>
        <v>1</v>
      </c>
    </row>
    <row r="356" spans="1:11">
      <c r="A356" s="36" t="s">
        <v>292</v>
      </c>
      <c r="B356" s="37" t="s">
        <v>249</v>
      </c>
      <c r="C356" s="38"/>
      <c r="D356" s="314"/>
      <c r="E356" s="315"/>
      <c r="F356" s="315"/>
      <c r="G356" s="315"/>
      <c r="H356" s="315"/>
      <c r="I356" s="315"/>
      <c r="J356" s="316"/>
    </row>
    <row r="357" spans="1:11" ht="30">
      <c r="A357" s="265" t="s">
        <v>293</v>
      </c>
      <c r="B357" s="266" t="s">
        <v>561</v>
      </c>
      <c r="C357" s="299" t="s">
        <v>15</v>
      </c>
      <c r="D357" s="268"/>
      <c r="E357" s="269"/>
      <c r="F357" s="270"/>
      <c r="G357" s="270"/>
      <c r="H357" s="270"/>
      <c r="I357" s="270"/>
      <c r="J357" s="271">
        <f>SUM(J358:J358)</f>
        <v>6</v>
      </c>
    </row>
    <row r="358" spans="1:11">
      <c r="A358" s="311"/>
      <c r="B358" s="335"/>
      <c r="C358" s="281"/>
      <c r="D358" s="304">
        <v>6</v>
      </c>
      <c r="E358" s="283"/>
      <c r="F358" s="284"/>
      <c r="G358" s="284"/>
      <c r="H358" s="284"/>
      <c r="I358" s="284"/>
      <c r="J358" s="284">
        <f>D358</f>
        <v>6</v>
      </c>
    </row>
    <row r="359" spans="1:11" ht="30">
      <c r="A359" s="265" t="s">
        <v>294</v>
      </c>
      <c r="B359" s="266" t="s">
        <v>562</v>
      </c>
      <c r="C359" s="299" t="s">
        <v>15</v>
      </c>
      <c r="D359" s="268"/>
      <c r="E359" s="269"/>
      <c r="F359" s="270"/>
      <c r="G359" s="270"/>
      <c r="H359" s="270"/>
      <c r="I359" s="270"/>
      <c r="J359" s="271">
        <f>SUM(J360:J360)</f>
        <v>1</v>
      </c>
    </row>
    <row r="360" spans="1:11">
      <c r="A360" s="311"/>
      <c r="B360" s="335"/>
      <c r="C360" s="281"/>
      <c r="D360" s="282">
        <v>1</v>
      </c>
      <c r="E360" s="283"/>
      <c r="F360" s="284"/>
      <c r="G360" s="284"/>
      <c r="H360" s="284"/>
      <c r="I360" s="284"/>
      <c r="J360" s="284">
        <f>D360</f>
        <v>1</v>
      </c>
    </row>
    <row r="361" spans="1:11" ht="30">
      <c r="A361" s="265" t="s">
        <v>295</v>
      </c>
      <c r="B361" s="266" t="s">
        <v>563</v>
      </c>
      <c r="C361" s="299" t="s">
        <v>15</v>
      </c>
      <c r="D361" s="268"/>
      <c r="E361" s="269"/>
      <c r="F361" s="270"/>
      <c r="G361" s="270"/>
      <c r="H361" s="270"/>
      <c r="I361" s="270"/>
      <c r="J361" s="271">
        <f>SUM(J362:J362)</f>
        <v>1</v>
      </c>
    </row>
    <row r="362" spans="1:11">
      <c r="A362" s="311"/>
      <c r="B362" s="335"/>
      <c r="C362" s="281"/>
      <c r="D362" s="282">
        <v>1</v>
      </c>
      <c r="E362" s="283"/>
      <c r="F362" s="284"/>
      <c r="G362" s="284"/>
      <c r="H362" s="284"/>
      <c r="I362" s="284"/>
      <c r="J362" s="284">
        <f>D362</f>
        <v>1</v>
      </c>
    </row>
    <row r="363" spans="1:11">
      <c r="A363" s="265" t="s">
        <v>296</v>
      </c>
      <c r="B363" s="266" t="s">
        <v>564</v>
      </c>
      <c r="C363" s="299" t="s">
        <v>15</v>
      </c>
      <c r="D363" s="268"/>
      <c r="E363" s="269"/>
      <c r="F363" s="270"/>
      <c r="G363" s="270"/>
      <c r="H363" s="270"/>
      <c r="I363" s="270"/>
      <c r="J363" s="271">
        <f>SUM(J364:J364)</f>
        <v>1</v>
      </c>
    </row>
    <row r="364" spans="1:11">
      <c r="A364" s="311"/>
      <c r="B364" s="335"/>
      <c r="C364" s="281"/>
      <c r="D364" s="282">
        <v>1</v>
      </c>
      <c r="E364" s="283"/>
      <c r="F364" s="284"/>
      <c r="G364" s="284"/>
      <c r="H364" s="284"/>
      <c r="I364" s="284"/>
      <c r="J364" s="284">
        <f>D364</f>
        <v>1</v>
      </c>
    </row>
    <row r="365" spans="1:11" s="222" customFormat="1">
      <c r="A365" s="349" t="s">
        <v>565</v>
      </c>
      <c r="B365" s="350" t="s">
        <v>728</v>
      </c>
      <c r="C365" s="299" t="s">
        <v>15</v>
      </c>
      <c r="D365" s="268"/>
      <c r="E365" s="269"/>
      <c r="F365" s="270"/>
      <c r="G365" s="270"/>
      <c r="H365" s="270"/>
      <c r="I365" s="270"/>
      <c r="J365" s="271">
        <f>SUM(J366:J366)</f>
        <v>1</v>
      </c>
      <c r="K365" s="221"/>
    </row>
    <row r="366" spans="1:11" s="222" customFormat="1">
      <c r="A366" s="278"/>
      <c r="B366" s="351"/>
      <c r="C366" s="281"/>
      <c r="D366" s="282">
        <v>1</v>
      </c>
      <c r="E366" s="283"/>
      <c r="F366" s="284"/>
      <c r="G366" s="284"/>
      <c r="H366" s="284"/>
      <c r="I366" s="284"/>
      <c r="J366" s="284">
        <f>D366</f>
        <v>1</v>
      </c>
      <c r="K366" s="221"/>
    </row>
    <row r="367" spans="1:11">
      <c r="A367" s="265" t="s">
        <v>641</v>
      </c>
      <c r="B367" s="266" t="s">
        <v>729</v>
      </c>
      <c r="C367" s="299" t="s">
        <v>15</v>
      </c>
      <c r="D367" s="268"/>
      <c r="E367" s="269"/>
      <c r="F367" s="270"/>
      <c r="G367" s="270"/>
      <c r="H367" s="270"/>
      <c r="I367" s="270"/>
      <c r="J367" s="271">
        <f>SUM(J368:J368)</f>
        <v>1</v>
      </c>
    </row>
    <row r="368" spans="1:11">
      <c r="A368" s="311"/>
      <c r="B368" s="335"/>
      <c r="C368" s="281"/>
      <c r="D368" s="282">
        <v>1</v>
      </c>
      <c r="E368" s="283"/>
      <c r="F368" s="284"/>
      <c r="G368" s="284"/>
      <c r="H368" s="284"/>
      <c r="I368" s="284"/>
      <c r="J368" s="284">
        <f>D368</f>
        <v>1</v>
      </c>
    </row>
    <row r="369" spans="1:10">
      <c r="A369" s="320"/>
      <c r="B369" s="321"/>
      <c r="C369" s="322"/>
      <c r="D369" s="323"/>
      <c r="E369" s="324"/>
      <c r="F369" s="324"/>
      <c r="G369" s="324"/>
      <c r="H369" s="324"/>
      <c r="I369" s="324"/>
      <c r="J369" s="325"/>
    </row>
    <row r="370" spans="1:10">
      <c r="A370" s="256">
        <v>7</v>
      </c>
      <c r="B370" s="35" t="s">
        <v>58</v>
      </c>
      <c r="C370" s="257"/>
      <c r="D370" s="258"/>
      <c r="E370" s="259"/>
      <c r="F370" s="259"/>
      <c r="G370" s="259"/>
      <c r="H370" s="259"/>
      <c r="I370" s="259"/>
      <c r="J370" s="260"/>
    </row>
    <row r="371" spans="1:10">
      <c r="A371" s="36" t="s">
        <v>213</v>
      </c>
      <c r="B371" s="37" t="s">
        <v>215</v>
      </c>
      <c r="C371" s="38"/>
      <c r="D371" s="314"/>
      <c r="E371" s="315"/>
      <c r="F371" s="315"/>
      <c r="G371" s="315"/>
      <c r="H371" s="315"/>
      <c r="I371" s="315"/>
      <c r="J371" s="316"/>
    </row>
    <row r="372" spans="1:10" customFormat="1" ht="30">
      <c r="A372" s="265" t="s">
        <v>214</v>
      </c>
      <c r="B372" s="266" t="s">
        <v>566</v>
      </c>
      <c r="C372" s="299" t="s">
        <v>15</v>
      </c>
      <c r="D372" s="268"/>
      <c r="E372" s="269"/>
      <c r="F372" s="270"/>
      <c r="G372" s="270"/>
      <c r="H372" s="270"/>
      <c r="I372" s="270"/>
      <c r="J372" s="271">
        <f>SUM(J373:J373)</f>
        <v>1</v>
      </c>
    </row>
    <row r="373" spans="1:10" customFormat="1" ht="15">
      <c r="A373" s="278"/>
      <c r="B373" s="273"/>
      <c r="C373" s="286"/>
      <c r="D373" s="282">
        <v>1</v>
      </c>
      <c r="E373" s="283"/>
      <c r="F373" s="284"/>
      <c r="G373" s="284"/>
      <c r="H373" s="284"/>
      <c r="I373" s="284"/>
      <c r="J373" s="284">
        <f>D373</f>
        <v>1</v>
      </c>
    </row>
    <row r="374" spans="1:10" customFormat="1" ht="60">
      <c r="A374" s="265" t="s">
        <v>254</v>
      </c>
      <c r="B374" s="266" t="s">
        <v>730</v>
      </c>
      <c r="C374" s="299" t="s">
        <v>15</v>
      </c>
      <c r="D374" s="268"/>
      <c r="E374" s="269"/>
      <c r="F374" s="270"/>
      <c r="G374" s="270"/>
      <c r="H374" s="270"/>
      <c r="I374" s="270"/>
      <c r="J374" s="271">
        <f>SUM(J375:J375)</f>
        <v>1</v>
      </c>
    </row>
    <row r="375" spans="1:10" customFormat="1" ht="15">
      <c r="A375" s="311"/>
      <c r="B375" s="273"/>
      <c r="C375" s="286"/>
      <c r="D375" s="282">
        <v>1</v>
      </c>
      <c r="E375" s="283"/>
      <c r="F375" s="284"/>
      <c r="G375" s="284"/>
      <c r="H375" s="284"/>
      <c r="I375" s="284"/>
      <c r="J375" s="284">
        <f>D375</f>
        <v>1</v>
      </c>
    </row>
    <row r="376" spans="1:10" customFormat="1" ht="30">
      <c r="A376" s="265" t="s">
        <v>567</v>
      </c>
      <c r="B376" s="266" t="s">
        <v>636</v>
      </c>
      <c r="C376" s="299" t="s">
        <v>15</v>
      </c>
      <c r="D376" s="268"/>
      <c r="E376" s="269"/>
      <c r="F376" s="270"/>
      <c r="G376" s="270"/>
      <c r="H376" s="270"/>
      <c r="I376" s="270"/>
      <c r="J376" s="271">
        <f>SUM(J377:J377)</f>
        <v>1</v>
      </c>
    </row>
    <row r="377" spans="1:10" customFormat="1" ht="15">
      <c r="A377" s="311"/>
      <c r="B377" s="273"/>
      <c r="C377" s="286"/>
      <c r="D377" s="282">
        <v>1</v>
      </c>
      <c r="E377" s="283"/>
      <c r="F377" s="284"/>
      <c r="G377" s="284"/>
      <c r="H377" s="284"/>
      <c r="I377" s="284"/>
      <c r="J377" s="284">
        <f>D377</f>
        <v>1</v>
      </c>
    </row>
    <row r="378" spans="1:10" customFormat="1" ht="15">
      <c r="A378" s="36" t="s">
        <v>255</v>
      </c>
      <c r="B378" s="37" t="s">
        <v>621</v>
      </c>
      <c r="C378" s="38"/>
      <c r="D378" s="314"/>
      <c r="E378" s="315"/>
      <c r="F378" s="315"/>
      <c r="G378" s="315"/>
      <c r="H378" s="315"/>
      <c r="I378" s="315"/>
      <c r="J378" s="316"/>
    </row>
    <row r="379" spans="1:10">
      <c r="A379" s="265" t="s">
        <v>256</v>
      </c>
      <c r="B379" s="266" t="s">
        <v>217</v>
      </c>
      <c r="C379" s="329" t="s">
        <v>71</v>
      </c>
      <c r="D379" s="333"/>
      <c r="E379" s="269"/>
      <c r="F379" s="270"/>
      <c r="G379" s="270"/>
      <c r="H379" s="270"/>
      <c r="I379" s="270"/>
      <c r="J379" s="271">
        <f>SUM(J380:J380)</f>
        <v>55</v>
      </c>
    </row>
    <row r="380" spans="1:10">
      <c r="A380" s="272"/>
      <c r="B380" s="273" t="s">
        <v>216</v>
      </c>
      <c r="C380" s="286"/>
      <c r="D380" s="275"/>
      <c r="E380" s="276"/>
      <c r="F380" s="277">
        <v>55</v>
      </c>
      <c r="G380" s="277"/>
      <c r="H380" s="277"/>
      <c r="I380" s="277"/>
      <c r="J380" s="277">
        <f>F380</f>
        <v>55</v>
      </c>
    </row>
    <row r="381" spans="1:10">
      <c r="A381" s="36" t="s">
        <v>619</v>
      </c>
      <c r="B381" s="37" t="s">
        <v>622</v>
      </c>
      <c r="C381" s="38"/>
      <c r="D381" s="314"/>
      <c r="E381" s="315"/>
      <c r="F381" s="315"/>
      <c r="G381" s="315"/>
      <c r="H381" s="315"/>
      <c r="I381" s="315"/>
      <c r="J381" s="316"/>
    </row>
    <row r="382" spans="1:10" ht="30">
      <c r="A382" s="265" t="s">
        <v>620</v>
      </c>
      <c r="B382" s="266" t="s">
        <v>623</v>
      </c>
      <c r="C382" s="329" t="s">
        <v>405</v>
      </c>
      <c r="D382" s="333"/>
      <c r="E382" s="269"/>
      <c r="F382" s="270"/>
      <c r="G382" s="270"/>
      <c r="H382" s="270"/>
      <c r="I382" s="270"/>
      <c r="J382" s="271">
        <f>SUM(J383:J383)</f>
        <v>660</v>
      </c>
    </row>
    <row r="383" spans="1:10">
      <c r="A383" s="272"/>
      <c r="B383" s="279"/>
      <c r="C383" s="286"/>
      <c r="D383" s="275">
        <v>660</v>
      </c>
      <c r="E383" s="276"/>
      <c r="F383" s="277"/>
      <c r="G383" s="277"/>
      <c r="H383" s="277"/>
      <c r="I383" s="277"/>
      <c r="J383" s="277">
        <f>D383</f>
        <v>660</v>
      </c>
    </row>
    <row r="384" spans="1:10" ht="45">
      <c r="A384" s="265" t="s">
        <v>625</v>
      </c>
      <c r="B384" s="266" t="s">
        <v>624</v>
      </c>
      <c r="C384" s="329" t="s">
        <v>405</v>
      </c>
      <c r="D384" s="333"/>
      <c r="E384" s="269"/>
      <c r="F384" s="270"/>
      <c r="G384" s="270"/>
      <c r="H384" s="270"/>
      <c r="I384" s="270"/>
      <c r="J384" s="271">
        <f>SUM(J385:J385)</f>
        <v>220</v>
      </c>
    </row>
    <row r="385" spans="1:10">
      <c r="A385" s="272"/>
      <c r="B385" s="279"/>
      <c r="C385" s="286"/>
      <c r="D385" s="275">
        <v>220</v>
      </c>
      <c r="E385" s="276"/>
      <c r="F385" s="277"/>
      <c r="G385" s="277"/>
      <c r="H385" s="277"/>
      <c r="I385" s="277"/>
      <c r="J385" s="277">
        <f>D385</f>
        <v>220</v>
      </c>
    </row>
    <row r="386" spans="1:10" ht="45">
      <c r="A386" s="265" t="s">
        <v>694</v>
      </c>
      <c r="B386" s="266" t="s">
        <v>568</v>
      </c>
      <c r="C386" s="299" t="s">
        <v>152</v>
      </c>
      <c r="D386" s="268"/>
      <c r="E386" s="269"/>
      <c r="F386" s="270"/>
      <c r="G386" s="270"/>
      <c r="H386" s="270"/>
      <c r="I386" s="270"/>
      <c r="J386" s="271">
        <f>SUM(J387:J387)</f>
        <v>12</v>
      </c>
    </row>
    <row r="387" spans="1:10">
      <c r="A387" s="312"/>
      <c r="B387" s="279"/>
      <c r="C387" s="286"/>
      <c r="D387" s="275">
        <v>12</v>
      </c>
      <c r="E387" s="276"/>
      <c r="F387" s="277"/>
      <c r="G387" s="277"/>
      <c r="H387" s="277"/>
      <c r="I387" s="277"/>
      <c r="J387" s="277">
        <f>D387</f>
        <v>12</v>
      </c>
    </row>
    <row r="388" spans="1:10" customFormat="1" ht="30">
      <c r="A388" s="265" t="s">
        <v>692</v>
      </c>
      <c r="B388" s="266" t="s">
        <v>569</v>
      </c>
      <c r="C388" s="299" t="s">
        <v>584</v>
      </c>
      <c r="D388" s="268"/>
      <c r="E388" s="269"/>
      <c r="F388" s="270"/>
      <c r="G388" s="270"/>
      <c r="H388" s="270"/>
      <c r="I388" s="270"/>
      <c r="J388" s="271">
        <f>SUM(J389:J389)</f>
        <v>300</v>
      </c>
    </row>
    <row r="389" spans="1:10" customFormat="1" ht="15">
      <c r="A389" s="312"/>
      <c r="B389" s="279"/>
      <c r="C389" s="286"/>
      <c r="D389" s="275">
        <v>300</v>
      </c>
      <c r="E389" s="276"/>
      <c r="F389" s="277"/>
      <c r="G389" s="277"/>
      <c r="H389" s="277"/>
      <c r="I389" s="277"/>
      <c r="J389" s="277">
        <f>D389</f>
        <v>300</v>
      </c>
    </row>
    <row r="390" spans="1:10">
      <c r="A390" s="2"/>
      <c r="D390" s="352"/>
      <c r="E390" s="353"/>
      <c r="F390" s="353"/>
      <c r="G390" s="353"/>
      <c r="H390" s="353"/>
      <c r="I390" s="353"/>
      <c r="J390" s="353"/>
    </row>
    <row r="391" spans="1:10">
      <c r="A391" s="2"/>
      <c r="D391" s="352"/>
      <c r="E391" s="353"/>
      <c r="F391" s="353"/>
      <c r="G391" s="353"/>
      <c r="H391" s="353"/>
      <c r="I391" s="353"/>
      <c r="J391" s="353"/>
    </row>
    <row r="392" spans="1:10">
      <c r="A392" s="2"/>
      <c r="D392" s="352"/>
      <c r="E392" s="353"/>
      <c r="F392" s="353"/>
      <c r="G392" s="353"/>
      <c r="H392" s="353"/>
      <c r="I392" s="353"/>
      <c r="J392" s="353"/>
    </row>
    <row r="393" spans="1:10">
      <c r="A393" s="2"/>
      <c r="D393" s="352"/>
      <c r="E393" s="353"/>
      <c r="F393" s="353"/>
      <c r="G393" s="353"/>
      <c r="H393" s="353"/>
      <c r="I393" s="353"/>
      <c r="J393" s="353"/>
    </row>
    <row r="394" spans="1:10">
      <c r="A394" s="2"/>
      <c r="D394" s="352"/>
      <c r="E394" s="353"/>
      <c r="F394" s="353"/>
      <c r="G394" s="353"/>
      <c r="H394" s="353"/>
      <c r="I394" s="353"/>
      <c r="J394" s="353"/>
    </row>
    <row r="395" spans="1:10">
      <c r="A395" s="2"/>
      <c r="D395" s="352"/>
      <c r="E395" s="353"/>
      <c r="F395" s="353"/>
      <c r="G395" s="353"/>
      <c r="H395" s="353"/>
      <c r="I395" s="353"/>
      <c r="J395" s="353"/>
    </row>
    <row r="396" spans="1:10">
      <c r="A396" s="2"/>
      <c r="D396" s="352"/>
      <c r="E396" s="353"/>
      <c r="F396" s="353"/>
      <c r="G396" s="353"/>
      <c r="H396" s="353"/>
      <c r="I396" s="353"/>
      <c r="J396" s="353"/>
    </row>
    <row r="397" spans="1:10">
      <c r="A397" s="2"/>
      <c r="D397" s="352"/>
      <c r="E397" s="353"/>
      <c r="F397" s="353"/>
      <c r="G397" s="353"/>
      <c r="H397" s="353"/>
      <c r="I397" s="353"/>
      <c r="J397" s="353"/>
    </row>
    <row r="398" spans="1:10">
      <c r="A398" s="2"/>
      <c r="D398" s="352"/>
      <c r="E398" s="353"/>
      <c r="F398" s="353"/>
      <c r="G398" s="353"/>
      <c r="H398" s="353"/>
      <c r="I398" s="353"/>
      <c r="J398" s="353"/>
    </row>
    <row r="399" spans="1:10">
      <c r="A399" s="2"/>
      <c r="D399" s="352"/>
      <c r="E399" s="353"/>
      <c r="F399" s="353"/>
      <c r="G399" s="353"/>
      <c r="H399" s="353"/>
      <c r="I399" s="353"/>
      <c r="J399" s="353"/>
    </row>
    <row r="400" spans="1:10">
      <c r="A400" s="2"/>
      <c r="D400" s="352"/>
      <c r="E400" s="353"/>
      <c r="F400" s="353"/>
      <c r="G400" s="353"/>
      <c r="H400" s="353"/>
      <c r="I400" s="353"/>
      <c r="J400" s="353"/>
    </row>
    <row r="401" spans="1:10">
      <c r="A401" s="2"/>
      <c r="D401" s="352"/>
      <c r="E401" s="353"/>
      <c r="F401" s="353"/>
      <c r="G401" s="353"/>
      <c r="H401" s="353"/>
      <c r="I401" s="353"/>
      <c r="J401" s="353"/>
    </row>
    <row r="402" spans="1:10">
      <c r="A402" s="2"/>
      <c r="D402" s="352"/>
      <c r="E402" s="353"/>
      <c r="F402" s="353"/>
      <c r="G402" s="353"/>
      <c r="H402" s="353"/>
      <c r="I402" s="353"/>
      <c r="J402" s="353"/>
    </row>
    <row r="403" spans="1:10">
      <c r="A403" s="2"/>
      <c r="D403" s="352"/>
      <c r="E403" s="353"/>
      <c r="F403" s="353"/>
      <c r="G403" s="353"/>
      <c r="H403" s="353"/>
      <c r="I403" s="353"/>
      <c r="J403" s="353"/>
    </row>
    <row r="404" spans="1:10">
      <c r="A404" s="2"/>
      <c r="D404" s="352"/>
      <c r="E404" s="353"/>
      <c r="F404" s="353"/>
      <c r="G404" s="353"/>
      <c r="H404" s="353"/>
      <c r="I404" s="353"/>
      <c r="J404" s="353"/>
    </row>
    <row r="405" spans="1:10">
      <c r="A405" s="2"/>
      <c r="D405" s="352"/>
      <c r="E405" s="353"/>
      <c r="F405" s="353"/>
      <c r="G405" s="353"/>
      <c r="H405" s="353"/>
      <c r="I405" s="353"/>
      <c r="J405" s="353"/>
    </row>
    <row r="406" spans="1:10">
      <c r="A406" s="2"/>
      <c r="D406" s="352"/>
      <c r="E406" s="353"/>
      <c r="F406" s="353"/>
      <c r="G406" s="353"/>
      <c r="H406" s="353"/>
      <c r="I406" s="353"/>
      <c r="J406" s="353"/>
    </row>
    <row r="407" spans="1:10">
      <c r="A407" s="2"/>
      <c r="D407" s="352"/>
      <c r="E407" s="353"/>
      <c r="F407" s="353"/>
      <c r="G407" s="353"/>
      <c r="H407" s="353"/>
      <c r="I407" s="353"/>
      <c r="J407" s="353"/>
    </row>
    <row r="408" spans="1:10">
      <c r="A408" s="2"/>
      <c r="D408" s="352"/>
      <c r="E408" s="353"/>
      <c r="F408" s="353"/>
      <c r="G408" s="353"/>
      <c r="H408" s="353"/>
      <c r="I408" s="353"/>
      <c r="J408" s="353"/>
    </row>
    <row r="409" spans="1:10">
      <c r="A409" s="2"/>
      <c r="D409" s="352"/>
      <c r="E409" s="353"/>
      <c r="F409" s="353"/>
      <c r="G409" s="353"/>
      <c r="H409" s="353"/>
      <c r="I409" s="353"/>
      <c r="J409" s="353"/>
    </row>
    <row r="410" spans="1:10">
      <c r="A410" s="2"/>
      <c r="D410" s="352"/>
      <c r="E410" s="353"/>
      <c r="F410" s="353"/>
      <c r="G410" s="353"/>
      <c r="H410" s="353"/>
      <c r="I410" s="353"/>
      <c r="J410" s="353"/>
    </row>
    <row r="411" spans="1:10">
      <c r="A411" s="2"/>
      <c r="D411" s="352"/>
      <c r="E411" s="353"/>
      <c r="F411" s="353"/>
      <c r="G411" s="353"/>
      <c r="H411" s="353"/>
      <c r="I411" s="353"/>
      <c r="J411" s="353"/>
    </row>
    <row r="412" spans="1:10">
      <c r="A412" s="2"/>
      <c r="D412" s="352"/>
      <c r="E412" s="353"/>
      <c r="F412" s="353"/>
      <c r="G412" s="353"/>
      <c r="H412" s="353"/>
      <c r="I412" s="353"/>
      <c r="J412" s="353"/>
    </row>
    <row r="413" spans="1:10">
      <c r="A413" s="2"/>
      <c r="D413" s="352"/>
      <c r="E413" s="353"/>
      <c r="F413" s="353"/>
      <c r="G413" s="353"/>
      <c r="H413" s="353"/>
      <c r="I413" s="353"/>
      <c r="J413" s="353"/>
    </row>
    <row r="414" spans="1:10">
      <c r="A414" s="2"/>
      <c r="D414" s="352"/>
      <c r="E414" s="353"/>
      <c r="F414" s="353"/>
      <c r="G414" s="353"/>
      <c r="H414" s="353"/>
      <c r="I414" s="353"/>
      <c r="J414" s="353"/>
    </row>
    <row r="415" spans="1:10">
      <c r="A415" s="2"/>
      <c r="D415" s="352"/>
      <c r="E415" s="353"/>
      <c r="F415" s="353"/>
      <c r="G415" s="353"/>
      <c r="H415" s="353"/>
      <c r="I415" s="353"/>
      <c r="J415" s="353"/>
    </row>
    <row r="416" spans="1:10">
      <c r="A416" s="2"/>
      <c r="D416" s="352"/>
      <c r="E416" s="353"/>
      <c r="F416" s="353"/>
      <c r="G416" s="353"/>
      <c r="H416" s="353"/>
      <c r="I416" s="353"/>
      <c r="J416" s="353"/>
    </row>
    <row r="417" spans="1:10">
      <c r="A417" s="2"/>
      <c r="D417" s="352"/>
      <c r="E417" s="353"/>
      <c r="F417" s="353"/>
      <c r="G417" s="353"/>
      <c r="H417" s="353"/>
      <c r="I417" s="353"/>
      <c r="J417" s="353"/>
    </row>
    <row r="418" spans="1:10">
      <c r="A418" s="2"/>
      <c r="D418" s="352"/>
      <c r="E418" s="353"/>
      <c r="F418" s="353"/>
      <c r="G418" s="353"/>
      <c r="H418" s="353"/>
      <c r="I418" s="353"/>
      <c r="J418" s="353"/>
    </row>
    <row r="419" spans="1:10">
      <c r="A419" s="2"/>
      <c r="D419" s="352"/>
      <c r="E419" s="353"/>
      <c r="F419" s="353"/>
      <c r="G419" s="353"/>
      <c r="H419" s="353"/>
      <c r="I419" s="353"/>
      <c r="J419" s="353"/>
    </row>
    <row r="420" spans="1:10">
      <c r="A420" s="2"/>
      <c r="D420" s="352"/>
      <c r="E420" s="353"/>
      <c r="F420" s="353"/>
      <c r="G420" s="353"/>
      <c r="H420" s="353"/>
      <c r="I420" s="353"/>
      <c r="J420" s="353"/>
    </row>
    <row r="421" spans="1:10">
      <c r="A421" s="2"/>
      <c r="D421" s="352"/>
      <c r="E421" s="353"/>
      <c r="F421" s="353"/>
      <c r="G421" s="353"/>
      <c r="H421" s="353"/>
      <c r="I421" s="353"/>
      <c r="J421" s="353"/>
    </row>
    <row r="422" spans="1:10">
      <c r="A422" s="2"/>
      <c r="D422" s="352"/>
      <c r="E422" s="353"/>
      <c r="F422" s="353"/>
      <c r="G422" s="353"/>
      <c r="H422" s="353"/>
      <c r="I422" s="353"/>
      <c r="J422" s="353"/>
    </row>
    <row r="423" spans="1:10">
      <c r="A423" s="2"/>
      <c r="D423" s="352"/>
      <c r="E423" s="353"/>
      <c r="F423" s="353"/>
      <c r="G423" s="353"/>
      <c r="H423" s="353"/>
      <c r="I423" s="353"/>
      <c r="J423" s="353"/>
    </row>
    <row r="424" spans="1:10">
      <c r="A424" s="2"/>
      <c r="D424" s="352"/>
      <c r="E424" s="353"/>
      <c r="F424" s="353"/>
      <c r="G424" s="353"/>
      <c r="H424" s="353"/>
      <c r="I424" s="353"/>
      <c r="J424" s="353"/>
    </row>
    <row r="425" spans="1:10">
      <c r="A425" s="2"/>
      <c r="D425" s="352"/>
      <c r="E425" s="353"/>
      <c r="F425" s="353"/>
      <c r="G425" s="353"/>
      <c r="H425" s="353"/>
      <c r="I425" s="353"/>
      <c r="J425" s="353"/>
    </row>
    <row r="426" spans="1:10">
      <c r="A426" s="2"/>
      <c r="D426" s="352"/>
      <c r="E426" s="353"/>
      <c r="F426" s="353"/>
      <c r="G426" s="353"/>
      <c r="H426" s="353"/>
      <c r="I426" s="353"/>
      <c r="J426" s="353"/>
    </row>
    <row r="427" spans="1:10">
      <c r="A427" s="2"/>
      <c r="D427" s="352"/>
      <c r="E427" s="353"/>
      <c r="F427" s="353"/>
      <c r="G427" s="353"/>
      <c r="H427" s="353"/>
      <c r="I427" s="353"/>
      <c r="J427" s="353"/>
    </row>
    <row r="428" spans="1:10">
      <c r="A428" s="2"/>
      <c r="D428" s="352"/>
      <c r="E428" s="353"/>
      <c r="F428" s="353"/>
      <c r="G428" s="353"/>
      <c r="H428" s="353"/>
      <c r="I428" s="353"/>
      <c r="J428" s="353"/>
    </row>
    <row r="429" spans="1:10">
      <c r="A429" s="2"/>
      <c r="D429" s="352"/>
      <c r="E429" s="353"/>
      <c r="F429" s="353"/>
      <c r="G429" s="353"/>
      <c r="H429" s="353"/>
      <c r="I429" s="353"/>
      <c r="J429" s="353"/>
    </row>
    <row r="430" spans="1:10">
      <c r="A430" s="2"/>
      <c r="D430" s="352"/>
      <c r="E430" s="353"/>
      <c r="F430" s="353"/>
      <c r="G430" s="353"/>
      <c r="H430" s="353"/>
      <c r="I430" s="353"/>
      <c r="J430" s="353"/>
    </row>
    <row r="431" spans="1:10">
      <c r="A431" s="2"/>
      <c r="D431" s="352"/>
      <c r="E431" s="353"/>
      <c r="F431" s="353"/>
      <c r="G431" s="353"/>
      <c r="H431" s="353"/>
      <c r="I431" s="353"/>
      <c r="J431" s="353"/>
    </row>
    <row r="432" spans="1:10">
      <c r="A432" s="2"/>
      <c r="D432" s="352"/>
      <c r="E432" s="353"/>
      <c r="F432" s="353"/>
      <c r="G432" s="353"/>
      <c r="H432" s="353"/>
      <c r="I432" s="353"/>
      <c r="J432" s="353"/>
    </row>
    <row r="433" spans="1:10">
      <c r="A433" s="2"/>
      <c r="D433" s="352"/>
      <c r="E433" s="353"/>
      <c r="F433" s="353"/>
      <c r="G433" s="353"/>
      <c r="H433" s="353"/>
      <c r="I433" s="353"/>
      <c r="J433" s="353"/>
    </row>
  </sheetData>
  <mergeCells count="13">
    <mergeCell ref="C13:E13"/>
    <mergeCell ref="F13:J13"/>
    <mergeCell ref="A35:A37"/>
    <mergeCell ref="C11:E11"/>
    <mergeCell ref="F11:J11"/>
    <mergeCell ref="C12:E12"/>
    <mergeCell ref="F12:J12"/>
    <mergeCell ref="A6:J6"/>
    <mergeCell ref="A8:J8"/>
    <mergeCell ref="C9:E9"/>
    <mergeCell ref="F9:J9"/>
    <mergeCell ref="C10:E10"/>
    <mergeCell ref="F10:J10"/>
  </mergeCells>
  <printOptions horizontalCentered="1"/>
  <pageMargins left="0.31496062992125984" right="0.31496062992125984" top="0.59055118110236227" bottom="0.59055118110236227" header="0.31496062992125984" footer="0.31496062992125984"/>
  <pageSetup paperSize="9" scale="53" fitToHeight="0" orientation="portrait" r:id="rId1"/>
  <headerFooter>
    <oddFooter>&amp;R&amp;P/&amp;N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22"/>
  <sheetViews>
    <sheetView showGridLines="0" topLeftCell="A64" zoomScaleNormal="100" zoomScaleSheetLayoutView="100" workbookViewId="0">
      <selection activeCell="A71" sqref="A71:B71"/>
    </sheetView>
  </sheetViews>
  <sheetFormatPr defaultColWidth="9.140625" defaultRowHeight="12.75"/>
  <cols>
    <col min="1" max="1" width="15.85546875" style="104" customWidth="1"/>
    <col min="2" max="2" width="15" style="104" customWidth="1"/>
    <col min="3" max="3" width="64.28515625" style="131" customWidth="1"/>
    <col min="4" max="4" width="10.42578125" style="104" customWidth="1"/>
    <col min="5" max="5" width="12" style="132" customWidth="1"/>
    <col min="6" max="6" width="16.5703125" style="133" bestFit="1" customWidth="1"/>
    <col min="7" max="7" width="17" style="133" bestFit="1" customWidth="1"/>
    <col min="8" max="8" width="9.140625" style="104"/>
    <col min="9" max="9" width="20.42578125" style="409" customWidth="1"/>
    <col min="10" max="16384" width="9.140625" style="104"/>
  </cols>
  <sheetData>
    <row r="1" spans="1:9" s="18" customFormat="1" ht="4.5" customHeight="1">
      <c r="A1" s="58"/>
      <c r="B1" s="59"/>
      <c r="C1" s="59"/>
      <c r="D1" s="59"/>
      <c r="E1" s="59"/>
      <c r="F1" s="59"/>
      <c r="G1" s="60"/>
      <c r="I1" s="408"/>
    </row>
    <row r="2" spans="1:9" s="18" customFormat="1" ht="29.25" customHeight="1">
      <c r="A2" s="26" t="s">
        <v>52</v>
      </c>
      <c r="B2" s="547" t="s">
        <v>191</v>
      </c>
      <c r="C2" s="548"/>
      <c r="D2" s="27"/>
      <c r="E2" s="28"/>
      <c r="F2" s="27"/>
      <c r="G2" s="29"/>
      <c r="I2" s="408"/>
    </row>
    <row r="3" spans="1:9" s="18" customFormat="1" ht="29.25" customHeight="1">
      <c r="A3" s="26" t="s">
        <v>5</v>
      </c>
      <c r="B3" s="549" t="s">
        <v>721</v>
      </c>
      <c r="C3" s="550"/>
      <c r="D3" s="61"/>
      <c r="E3" s="20"/>
      <c r="F3" s="61"/>
      <c r="G3" s="62"/>
      <c r="I3" s="408"/>
    </row>
    <row r="4" spans="1:9" s="18" customFormat="1" ht="29.25" customHeight="1">
      <c r="A4" s="68" t="s">
        <v>53</v>
      </c>
      <c r="B4" s="551" t="s">
        <v>104</v>
      </c>
      <c r="C4" s="552"/>
      <c r="D4" s="164"/>
      <c r="E4" s="212"/>
      <c r="F4" s="32"/>
      <c r="G4" s="34"/>
      <c r="I4" s="408"/>
    </row>
    <row r="5" spans="1:9" s="18" customFormat="1" ht="4.5" customHeight="1">
      <c r="A5" s="58"/>
      <c r="B5" s="59"/>
      <c r="C5" s="59"/>
      <c r="D5" s="59"/>
      <c r="E5" s="59"/>
      <c r="F5" s="59"/>
      <c r="G5" s="60"/>
      <c r="I5" s="408"/>
    </row>
    <row r="6" spans="1:9" s="18" customFormat="1" ht="33" customHeight="1">
      <c r="A6" s="553" t="s">
        <v>154</v>
      </c>
      <c r="B6" s="554"/>
      <c r="C6" s="554"/>
      <c r="D6" s="554"/>
      <c r="E6" s="554"/>
      <c r="F6" s="554"/>
      <c r="G6" s="555"/>
      <c r="I6" s="408"/>
    </row>
    <row r="7" spans="1:9" s="18" customFormat="1" ht="4.5" customHeight="1">
      <c r="A7" s="58"/>
      <c r="B7" s="59"/>
      <c r="C7" s="59"/>
      <c r="D7" s="59"/>
      <c r="E7" s="59"/>
      <c r="F7" s="59"/>
      <c r="G7" s="60"/>
      <c r="I7" s="408"/>
    </row>
    <row r="8" spans="1:9" s="18" customFormat="1" ht="15">
      <c r="A8" s="193"/>
      <c r="B8" s="193"/>
      <c r="C8" s="193"/>
      <c r="D8" s="193"/>
      <c r="E8" s="193"/>
      <c r="F8" s="193"/>
      <c r="G8" s="193"/>
      <c r="I8" s="408"/>
    </row>
    <row r="9" spans="1:9" s="18" customFormat="1" ht="19.5" customHeight="1">
      <c r="A9" s="501" t="s">
        <v>6</v>
      </c>
      <c r="B9" s="501"/>
      <c r="C9" s="501"/>
      <c r="D9" s="501"/>
      <c r="E9" s="501"/>
      <c r="F9" s="501"/>
      <c r="G9" s="501"/>
      <c r="I9" s="408"/>
    </row>
    <row r="10" spans="1:9" s="18" customFormat="1" ht="19.5" customHeight="1">
      <c r="A10" s="152" t="s">
        <v>7</v>
      </c>
      <c r="B10" s="526" t="s">
        <v>8</v>
      </c>
      <c r="C10" s="527"/>
      <c r="D10" s="526" t="s">
        <v>9</v>
      </c>
      <c r="E10" s="528"/>
      <c r="F10" s="526" t="s">
        <v>10</v>
      </c>
      <c r="G10" s="528"/>
      <c r="I10" s="408"/>
    </row>
    <row r="11" spans="1:9" s="18" customFormat="1" ht="19.5" customHeight="1">
      <c r="A11" s="229" t="s">
        <v>78</v>
      </c>
      <c r="B11" s="517" t="s">
        <v>11</v>
      </c>
      <c r="C11" s="518"/>
      <c r="D11" s="502">
        <v>43612</v>
      </c>
      <c r="E11" s="503"/>
      <c r="F11" s="517" t="s">
        <v>189</v>
      </c>
      <c r="G11" s="519"/>
      <c r="I11" s="408"/>
    </row>
    <row r="12" spans="1:9" s="18" customFormat="1" ht="19.5" customHeight="1">
      <c r="A12" s="229" t="s">
        <v>460</v>
      </c>
      <c r="B12" s="517" t="s">
        <v>461</v>
      </c>
      <c r="C12" s="518"/>
      <c r="D12" s="502">
        <v>43767</v>
      </c>
      <c r="E12" s="503"/>
      <c r="F12" s="517" t="s">
        <v>189</v>
      </c>
      <c r="G12" s="519"/>
      <c r="I12" s="408"/>
    </row>
    <row r="13" spans="1:9" s="18" customFormat="1" ht="19.5" customHeight="1">
      <c r="A13" s="229" t="s">
        <v>665</v>
      </c>
      <c r="B13" s="517" t="s">
        <v>666</v>
      </c>
      <c r="C13" s="518"/>
      <c r="D13" s="502">
        <v>43990</v>
      </c>
      <c r="E13" s="503"/>
      <c r="F13" s="517" t="s">
        <v>189</v>
      </c>
      <c r="G13" s="519"/>
      <c r="I13" s="408"/>
    </row>
    <row r="14" spans="1:9" s="18" customFormat="1" ht="19.5" customHeight="1">
      <c r="A14" s="223" t="s">
        <v>716</v>
      </c>
      <c r="B14" s="517" t="s">
        <v>717</v>
      </c>
      <c r="C14" s="518"/>
      <c r="D14" s="502">
        <v>44014</v>
      </c>
      <c r="E14" s="503"/>
      <c r="F14" s="517" t="s">
        <v>189</v>
      </c>
      <c r="G14" s="519"/>
      <c r="I14" s="408"/>
    </row>
    <row r="15" spans="1:9" s="18" customFormat="1" ht="4.5" customHeight="1">
      <c r="A15" s="58"/>
      <c r="B15" s="59"/>
      <c r="C15" s="59"/>
      <c r="D15" s="59"/>
      <c r="E15" s="59"/>
      <c r="F15" s="59"/>
      <c r="G15" s="60"/>
      <c r="I15" s="408"/>
    </row>
    <row r="16" spans="1:9" customFormat="1" ht="15">
      <c r="I16" s="408"/>
    </row>
    <row r="17" spans="1:9" customFormat="1" ht="15">
      <c r="I17" s="408"/>
    </row>
    <row r="18" spans="1:9">
      <c r="A18" s="188"/>
      <c r="B18" s="189"/>
      <c r="C18" s="533" t="s">
        <v>1</v>
      </c>
      <c r="D18" s="533"/>
      <c r="E18" s="533"/>
      <c r="F18" s="533"/>
      <c r="G18" s="105" t="s">
        <v>4</v>
      </c>
    </row>
    <row r="19" spans="1:9" ht="32.25" customHeight="1">
      <c r="A19" s="542" t="s">
        <v>382</v>
      </c>
      <c r="B19" s="543"/>
      <c r="C19" s="534" t="s">
        <v>414</v>
      </c>
      <c r="D19" s="535"/>
      <c r="E19" s="535"/>
      <c r="F19" s="106">
        <f>G25</f>
        <v>350</v>
      </c>
      <c r="G19" s="107" t="s">
        <v>152</v>
      </c>
    </row>
    <row r="20" spans="1:9">
      <c r="A20" s="224"/>
      <c r="B20" s="225"/>
      <c r="C20" s="233" t="s">
        <v>131</v>
      </c>
      <c r="D20" s="225"/>
      <c r="E20" s="225"/>
      <c r="F20" s="225"/>
      <c r="G20" s="226"/>
    </row>
    <row r="21" spans="1:9">
      <c r="A21" s="108" t="s">
        <v>67</v>
      </c>
      <c r="B21" s="108" t="s">
        <v>0</v>
      </c>
      <c r="C21" s="109" t="s">
        <v>38</v>
      </c>
      <c r="D21" s="108" t="s">
        <v>4</v>
      </c>
      <c r="E21" s="110" t="s">
        <v>132</v>
      </c>
      <c r="F21" s="111" t="s">
        <v>133</v>
      </c>
      <c r="G21" s="111" t="s">
        <v>134</v>
      </c>
    </row>
    <row r="22" spans="1:9">
      <c r="A22" s="190" t="s">
        <v>373</v>
      </c>
      <c r="B22" s="190" t="s">
        <v>383</v>
      </c>
      <c r="C22" s="112" t="s">
        <v>414</v>
      </c>
      <c r="D22" s="192" t="s">
        <v>152</v>
      </c>
      <c r="E22" s="191">
        <v>1</v>
      </c>
      <c r="F22" s="220">
        <f>'Mapa de Cotações'!J18</f>
        <v>350</v>
      </c>
      <c r="G22" s="113">
        <f>F22</f>
        <v>350</v>
      </c>
    </row>
    <row r="23" spans="1:9">
      <c r="A23" s="190"/>
      <c r="B23" s="190"/>
      <c r="C23" s="112" t="s">
        <v>640</v>
      </c>
      <c r="D23" s="192" t="s">
        <v>640</v>
      </c>
      <c r="E23" s="191"/>
      <c r="F23" s="220" t="s">
        <v>640</v>
      </c>
      <c r="G23" s="113" t="s">
        <v>640</v>
      </c>
    </row>
    <row r="24" spans="1:9">
      <c r="A24" s="190"/>
      <c r="B24" s="190"/>
      <c r="C24" s="112" t="s">
        <v>640</v>
      </c>
      <c r="D24" s="192" t="s">
        <v>640</v>
      </c>
      <c r="E24" s="191"/>
      <c r="F24" s="220" t="s">
        <v>640</v>
      </c>
      <c r="G24" s="113" t="s">
        <v>640</v>
      </c>
    </row>
    <row r="25" spans="1:9">
      <c r="A25" s="536" t="s">
        <v>135</v>
      </c>
      <c r="B25" s="537"/>
      <c r="C25" s="537"/>
      <c r="D25" s="537"/>
      <c r="E25" s="537"/>
      <c r="F25" s="538"/>
      <c r="G25" s="114">
        <f>G22</f>
        <v>350</v>
      </c>
    </row>
    <row r="26" spans="1:9">
      <c r="A26" s="115"/>
      <c r="B26" s="116"/>
      <c r="C26" s="117"/>
      <c r="D26" s="118"/>
      <c r="E26" s="119"/>
      <c r="F26" s="120"/>
      <c r="G26" s="121"/>
    </row>
    <row r="27" spans="1:9">
      <c r="A27" s="224"/>
      <c r="B27" s="225"/>
      <c r="C27" s="233" t="s">
        <v>136</v>
      </c>
      <c r="D27" s="225"/>
      <c r="E27" s="225"/>
      <c r="F27" s="225"/>
      <c r="G27" s="226"/>
    </row>
    <row r="28" spans="1:9">
      <c r="A28" s="108" t="s">
        <v>67</v>
      </c>
      <c r="B28" s="108" t="s">
        <v>0</v>
      </c>
      <c r="C28" s="109" t="s">
        <v>38</v>
      </c>
      <c r="D28" s="108" t="s">
        <v>4</v>
      </c>
      <c r="E28" s="110" t="s">
        <v>132</v>
      </c>
      <c r="F28" s="111" t="s">
        <v>133</v>
      </c>
      <c r="G28" s="111" t="s">
        <v>134</v>
      </c>
    </row>
    <row r="29" spans="1:9">
      <c r="A29" s="190"/>
      <c r="B29" s="190"/>
      <c r="C29" s="112" t="s">
        <v>640</v>
      </c>
      <c r="D29" s="192" t="s">
        <v>640</v>
      </c>
      <c r="E29" s="191"/>
      <c r="F29" s="220" t="s">
        <v>640</v>
      </c>
      <c r="G29" s="113" t="s">
        <v>640</v>
      </c>
    </row>
    <row r="30" spans="1:9">
      <c r="A30" s="190"/>
      <c r="B30" s="190"/>
      <c r="C30" s="112" t="s">
        <v>640</v>
      </c>
      <c r="D30" s="192" t="s">
        <v>640</v>
      </c>
      <c r="E30" s="191"/>
      <c r="F30" s="220" t="s">
        <v>640</v>
      </c>
      <c r="G30" s="113" t="s">
        <v>640</v>
      </c>
    </row>
    <row r="31" spans="1:9">
      <c r="A31" s="190"/>
      <c r="B31" s="190"/>
      <c r="C31" s="112" t="s">
        <v>640</v>
      </c>
      <c r="D31" s="192" t="s">
        <v>640</v>
      </c>
      <c r="E31" s="191"/>
      <c r="F31" s="220" t="s">
        <v>640</v>
      </c>
      <c r="G31" s="113" t="s">
        <v>640</v>
      </c>
    </row>
    <row r="32" spans="1:9">
      <c r="A32" s="536" t="s">
        <v>135</v>
      </c>
      <c r="B32" s="537"/>
      <c r="C32" s="537"/>
      <c r="D32" s="537"/>
      <c r="E32" s="537"/>
      <c r="F32" s="538"/>
      <c r="G32" s="114" t="s">
        <v>640</v>
      </c>
    </row>
    <row r="33" spans="1:7">
      <c r="A33" s="115"/>
      <c r="B33" s="116"/>
      <c r="C33" s="122"/>
      <c r="D33" s="116"/>
      <c r="E33" s="123"/>
      <c r="F33" s="124"/>
      <c r="G33" s="121"/>
    </row>
    <row r="34" spans="1:7">
      <c r="A34" s="224"/>
      <c r="B34" s="225"/>
      <c r="C34" s="233" t="s">
        <v>137</v>
      </c>
      <c r="D34" s="225"/>
      <c r="E34" s="225"/>
      <c r="F34" s="225"/>
      <c r="G34" s="226"/>
    </row>
    <row r="35" spans="1:7">
      <c r="A35" s="108" t="s">
        <v>67</v>
      </c>
      <c r="B35" s="108" t="s">
        <v>0</v>
      </c>
      <c r="C35" s="109" t="s">
        <v>38</v>
      </c>
      <c r="D35" s="108" t="s">
        <v>4</v>
      </c>
      <c r="E35" s="110" t="s">
        <v>132</v>
      </c>
      <c r="F35" s="111" t="s">
        <v>133</v>
      </c>
      <c r="G35" s="111" t="s">
        <v>134</v>
      </c>
    </row>
    <row r="36" spans="1:7">
      <c r="A36" s="190"/>
      <c r="B36" s="190"/>
      <c r="C36" s="112" t="s">
        <v>640</v>
      </c>
      <c r="D36" s="192" t="s">
        <v>640</v>
      </c>
      <c r="E36" s="191"/>
      <c r="F36" s="220" t="s">
        <v>640</v>
      </c>
      <c r="G36" s="113" t="s">
        <v>640</v>
      </c>
    </row>
    <row r="37" spans="1:7">
      <c r="A37" s="190"/>
      <c r="B37" s="190"/>
      <c r="C37" s="112" t="s">
        <v>640</v>
      </c>
      <c r="D37" s="192" t="s">
        <v>640</v>
      </c>
      <c r="E37" s="191"/>
      <c r="F37" s="220" t="s">
        <v>640</v>
      </c>
      <c r="G37" s="113" t="s">
        <v>640</v>
      </c>
    </row>
    <row r="38" spans="1:7">
      <c r="A38" s="190"/>
      <c r="B38" s="190"/>
      <c r="C38" s="112" t="s">
        <v>640</v>
      </c>
      <c r="D38" s="192" t="s">
        <v>640</v>
      </c>
      <c r="E38" s="191"/>
      <c r="F38" s="220" t="s">
        <v>640</v>
      </c>
      <c r="G38" s="113" t="s">
        <v>640</v>
      </c>
    </row>
    <row r="39" spans="1:7">
      <c r="A39" s="536" t="s">
        <v>135</v>
      </c>
      <c r="B39" s="537" t="s">
        <v>135</v>
      </c>
      <c r="C39" s="537"/>
      <c r="D39" s="537"/>
      <c r="E39" s="537"/>
      <c r="F39" s="538"/>
      <c r="G39" s="114" t="s">
        <v>640</v>
      </c>
    </row>
    <row r="40" spans="1:7" ht="13.5" thickBot="1">
      <c r="A40" s="115"/>
      <c r="B40" s="116"/>
      <c r="C40" s="125"/>
      <c r="D40" s="126"/>
      <c r="E40" s="127"/>
      <c r="F40" s="128"/>
      <c r="G40" s="129"/>
    </row>
    <row r="41" spans="1:7" ht="13.5" thickBot="1">
      <c r="A41" s="539" t="s">
        <v>24</v>
      </c>
      <c r="B41" s="540"/>
      <c r="C41" s="540"/>
      <c r="D41" s="540"/>
      <c r="E41" s="540"/>
      <c r="F41" s="541"/>
      <c r="G41" s="245">
        <f>G25</f>
        <v>350</v>
      </c>
    </row>
    <row r="44" spans="1:7">
      <c r="A44" s="188"/>
      <c r="B44" s="189"/>
      <c r="C44" s="533" t="s">
        <v>1</v>
      </c>
      <c r="D44" s="533"/>
      <c r="E44" s="533"/>
      <c r="F44" s="533"/>
      <c r="G44" s="105" t="s">
        <v>4</v>
      </c>
    </row>
    <row r="45" spans="1:7" ht="32.25" customHeight="1">
      <c r="A45" s="542" t="s">
        <v>384</v>
      </c>
      <c r="B45" s="543"/>
      <c r="C45" s="534" t="s">
        <v>732</v>
      </c>
      <c r="D45" s="535"/>
      <c r="E45" s="535"/>
      <c r="F45" s="106">
        <v>1600</v>
      </c>
      <c r="G45" s="107" t="s">
        <v>152</v>
      </c>
    </row>
    <row r="46" spans="1:7">
      <c r="A46" s="224"/>
      <c r="B46" s="225"/>
      <c r="C46" s="233" t="s">
        <v>131</v>
      </c>
      <c r="D46" s="225"/>
      <c r="E46" s="225"/>
      <c r="F46" s="225"/>
      <c r="G46" s="226"/>
    </row>
    <row r="47" spans="1:7">
      <c r="A47" s="108" t="s">
        <v>67</v>
      </c>
      <c r="B47" s="108" t="s">
        <v>0</v>
      </c>
      <c r="C47" s="109" t="s">
        <v>38</v>
      </c>
      <c r="D47" s="108" t="s">
        <v>4</v>
      </c>
      <c r="E47" s="110" t="s">
        <v>132</v>
      </c>
      <c r="F47" s="111" t="s">
        <v>133</v>
      </c>
      <c r="G47" s="111" t="s">
        <v>134</v>
      </c>
    </row>
    <row r="48" spans="1:7">
      <c r="A48" s="190" t="s">
        <v>373</v>
      </c>
      <c r="B48" s="190" t="s">
        <v>421</v>
      </c>
      <c r="C48" s="112" t="s">
        <v>732</v>
      </c>
      <c r="D48" s="192" t="s">
        <v>152</v>
      </c>
      <c r="E48" s="191">
        <v>1</v>
      </c>
      <c r="F48" s="113">
        <f>'Mapa de Cotações'!J19</f>
        <v>1600</v>
      </c>
      <c r="G48" s="113">
        <v>1600</v>
      </c>
    </row>
    <row r="49" spans="1:7">
      <c r="A49" s="190"/>
      <c r="B49" s="190"/>
      <c r="C49" s="112" t="s">
        <v>640</v>
      </c>
      <c r="D49" s="192" t="s">
        <v>640</v>
      </c>
      <c r="E49" s="191"/>
      <c r="F49" s="220" t="s">
        <v>640</v>
      </c>
      <c r="G49" s="113" t="s">
        <v>640</v>
      </c>
    </row>
    <row r="50" spans="1:7">
      <c r="A50" s="190"/>
      <c r="B50" s="190"/>
      <c r="C50" s="112" t="s">
        <v>640</v>
      </c>
      <c r="D50" s="192" t="s">
        <v>640</v>
      </c>
      <c r="E50" s="191"/>
      <c r="F50" s="220" t="s">
        <v>640</v>
      </c>
      <c r="G50" s="113" t="s">
        <v>640</v>
      </c>
    </row>
    <row r="51" spans="1:7">
      <c r="A51" s="536" t="s">
        <v>135</v>
      </c>
      <c r="B51" s="537"/>
      <c r="C51" s="537"/>
      <c r="D51" s="537"/>
      <c r="E51" s="537"/>
      <c r="F51" s="538"/>
      <c r="G51" s="114">
        <v>1600</v>
      </c>
    </row>
    <row r="52" spans="1:7">
      <c r="A52" s="115"/>
      <c r="B52" s="116"/>
      <c r="C52" s="117"/>
      <c r="D52" s="118"/>
      <c r="E52" s="119"/>
      <c r="F52" s="120"/>
      <c r="G52" s="121"/>
    </row>
    <row r="53" spans="1:7">
      <c r="A53" s="224"/>
      <c r="B53" s="225"/>
      <c r="C53" s="233" t="s">
        <v>136</v>
      </c>
      <c r="D53" s="225"/>
      <c r="E53" s="225"/>
      <c r="F53" s="225"/>
      <c r="G53" s="226"/>
    </row>
    <row r="54" spans="1:7">
      <c r="A54" s="108" t="s">
        <v>67</v>
      </c>
      <c r="B54" s="108" t="s">
        <v>0</v>
      </c>
      <c r="C54" s="109" t="s">
        <v>38</v>
      </c>
      <c r="D54" s="108" t="s">
        <v>4</v>
      </c>
      <c r="E54" s="110" t="s">
        <v>132</v>
      </c>
      <c r="F54" s="111" t="s">
        <v>133</v>
      </c>
      <c r="G54" s="111" t="s">
        <v>134</v>
      </c>
    </row>
    <row r="55" spans="1:7">
      <c r="A55" s="190"/>
      <c r="B55" s="190"/>
      <c r="C55" s="112" t="s">
        <v>640</v>
      </c>
      <c r="D55" s="192" t="s">
        <v>640</v>
      </c>
      <c r="E55" s="191"/>
      <c r="F55" s="220" t="s">
        <v>640</v>
      </c>
      <c r="G55" s="113" t="s">
        <v>640</v>
      </c>
    </row>
    <row r="56" spans="1:7">
      <c r="A56" s="190"/>
      <c r="B56" s="190"/>
      <c r="C56" s="112" t="s">
        <v>640</v>
      </c>
      <c r="D56" s="192" t="s">
        <v>640</v>
      </c>
      <c r="E56" s="191"/>
      <c r="F56" s="220" t="s">
        <v>640</v>
      </c>
      <c r="G56" s="113" t="s">
        <v>640</v>
      </c>
    </row>
    <row r="57" spans="1:7">
      <c r="A57" s="190"/>
      <c r="B57" s="190"/>
      <c r="C57" s="112" t="s">
        <v>640</v>
      </c>
      <c r="D57" s="192" t="s">
        <v>640</v>
      </c>
      <c r="E57" s="191"/>
      <c r="F57" s="220" t="s">
        <v>640</v>
      </c>
      <c r="G57" s="113" t="s">
        <v>640</v>
      </c>
    </row>
    <row r="58" spans="1:7">
      <c r="A58" s="536" t="s">
        <v>135</v>
      </c>
      <c r="B58" s="537"/>
      <c r="C58" s="537"/>
      <c r="D58" s="537"/>
      <c r="E58" s="537"/>
      <c r="F58" s="538"/>
      <c r="G58" s="114" t="s">
        <v>640</v>
      </c>
    </row>
    <row r="59" spans="1:7">
      <c r="A59" s="115"/>
      <c r="B59" s="116"/>
      <c r="C59" s="122"/>
      <c r="D59" s="116"/>
      <c r="E59" s="123"/>
      <c r="F59" s="124"/>
      <c r="G59" s="121"/>
    </row>
    <row r="60" spans="1:7">
      <c r="A60" s="224"/>
      <c r="B60" s="225"/>
      <c r="C60" s="233" t="s">
        <v>137</v>
      </c>
      <c r="D60" s="225"/>
      <c r="E60" s="225"/>
      <c r="F60" s="225"/>
      <c r="G60" s="226"/>
    </row>
    <row r="61" spans="1:7">
      <c r="A61" s="108" t="s">
        <v>67</v>
      </c>
      <c r="B61" s="108" t="s">
        <v>0</v>
      </c>
      <c r="C61" s="109" t="s">
        <v>38</v>
      </c>
      <c r="D61" s="108" t="s">
        <v>4</v>
      </c>
      <c r="E61" s="110" t="s">
        <v>132</v>
      </c>
      <c r="F61" s="111" t="s">
        <v>133</v>
      </c>
      <c r="G61" s="111" t="s">
        <v>134</v>
      </c>
    </row>
    <row r="62" spans="1:7">
      <c r="A62" s="190"/>
      <c r="B62" s="190"/>
      <c r="C62" s="112" t="s">
        <v>640</v>
      </c>
      <c r="D62" s="192" t="s">
        <v>640</v>
      </c>
      <c r="E62" s="191"/>
      <c r="F62" s="220" t="s">
        <v>640</v>
      </c>
      <c r="G62" s="113" t="s">
        <v>640</v>
      </c>
    </row>
    <row r="63" spans="1:7">
      <c r="A63" s="190"/>
      <c r="B63" s="190"/>
      <c r="C63" s="112" t="s">
        <v>640</v>
      </c>
      <c r="D63" s="192" t="s">
        <v>640</v>
      </c>
      <c r="E63" s="191"/>
      <c r="F63" s="220" t="s">
        <v>640</v>
      </c>
      <c r="G63" s="113" t="s">
        <v>640</v>
      </c>
    </row>
    <row r="64" spans="1:7">
      <c r="A64" s="190"/>
      <c r="B64" s="190"/>
      <c r="C64" s="112" t="s">
        <v>640</v>
      </c>
      <c r="D64" s="192" t="s">
        <v>640</v>
      </c>
      <c r="E64" s="191"/>
      <c r="F64" s="220" t="s">
        <v>640</v>
      </c>
      <c r="G64" s="113" t="s">
        <v>640</v>
      </c>
    </row>
    <row r="65" spans="1:7">
      <c r="A65" s="536" t="s">
        <v>135</v>
      </c>
      <c r="B65" s="537" t="s">
        <v>135</v>
      </c>
      <c r="C65" s="537"/>
      <c r="D65" s="537"/>
      <c r="E65" s="537"/>
      <c r="F65" s="538"/>
      <c r="G65" s="114" t="s">
        <v>640</v>
      </c>
    </row>
    <row r="66" spans="1:7" ht="13.5" thickBot="1">
      <c r="A66" s="115"/>
      <c r="B66" s="116"/>
      <c r="C66" s="125"/>
      <c r="D66" s="126"/>
      <c r="E66" s="127"/>
      <c r="F66" s="128"/>
      <c r="G66" s="129"/>
    </row>
    <row r="67" spans="1:7" ht="13.5" thickBot="1">
      <c r="A67" s="539" t="s">
        <v>24</v>
      </c>
      <c r="B67" s="540"/>
      <c r="C67" s="540"/>
      <c r="D67" s="540"/>
      <c r="E67" s="540"/>
      <c r="F67" s="541"/>
      <c r="G67" s="245">
        <v>1600</v>
      </c>
    </row>
    <row r="70" spans="1:7">
      <c r="A70" s="188"/>
      <c r="B70" s="189"/>
      <c r="C70" s="533" t="s">
        <v>1</v>
      </c>
      <c r="D70" s="533"/>
      <c r="E70" s="533"/>
      <c r="F70" s="533"/>
      <c r="G70" s="105" t="s">
        <v>4</v>
      </c>
    </row>
    <row r="71" spans="1:7" ht="32.25" customHeight="1">
      <c r="A71" s="542" t="s">
        <v>420</v>
      </c>
      <c r="B71" s="543"/>
      <c r="C71" s="534" t="s">
        <v>465</v>
      </c>
      <c r="D71" s="535"/>
      <c r="E71" s="535"/>
      <c r="F71" s="106">
        <f>G93</f>
        <v>8200</v>
      </c>
      <c r="G71" s="107" t="s">
        <v>464</v>
      </c>
    </row>
    <row r="72" spans="1:7">
      <c r="A72" s="224"/>
      <c r="B72" s="225"/>
      <c r="C72" s="233" t="s">
        <v>131</v>
      </c>
      <c r="D72" s="225"/>
      <c r="E72" s="225"/>
      <c r="F72" s="225"/>
      <c r="G72" s="226"/>
    </row>
    <row r="73" spans="1:7">
      <c r="A73" s="108" t="s">
        <v>67</v>
      </c>
      <c r="B73" s="108" t="s">
        <v>0</v>
      </c>
      <c r="C73" s="109" t="s">
        <v>38</v>
      </c>
      <c r="D73" s="108" t="s">
        <v>4</v>
      </c>
      <c r="E73" s="110" t="s">
        <v>132</v>
      </c>
      <c r="F73" s="111" t="s">
        <v>133</v>
      </c>
      <c r="G73" s="111" t="s">
        <v>134</v>
      </c>
    </row>
    <row r="74" spans="1:7">
      <c r="A74" s="190" t="s">
        <v>373</v>
      </c>
      <c r="B74" s="190" t="s">
        <v>422</v>
      </c>
      <c r="C74" s="112" t="s">
        <v>252</v>
      </c>
      <c r="D74" s="192" t="s">
        <v>152</v>
      </c>
      <c r="E74" s="191">
        <v>1</v>
      </c>
      <c r="F74" s="113">
        <f>'Mapa de Cotações'!J20</f>
        <v>8200</v>
      </c>
      <c r="G74" s="418">
        <f>F74*E74</f>
        <v>8200</v>
      </c>
    </row>
    <row r="75" spans="1:7">
      <c r="A75" s="190"/>
      <c r="B75" s="190"/>
      <c r="C75" s="112" t="s">
        <v>640</v>
      </c>
      <c r="D75" s="192" t="s">
        <v>640</v>
      </c>
      <c r="E75" s="191"/>
      <c r="F75" s="220" t="s">
        <v>640</v>
      </c>
      <c r="G75" s="113" t="s">
        <v>640</v>
      </c>
    </row>
    <row r="76" spans="1:7">
      <c r="A76" s="190"/>
      <c r="B76" s="190"/>
      <c r="C76" s="112" t="s">
        <v>640</v>
      </c>
      <c r="D76" s="192" t="s">
        <v>640</v>
      </c>
      <c r="E76" s="191"/>
      <c r="F76" s="220" t="s">
        <v>640</v>
      </c>
      <c r="G76" s="113" t="s">
        <v>640</v>
      </c>
    </row>
    <row r="77" spans="1:7">
      <c r="A77" s="536" t="s">
        <v>135</v>
      </c>
      <c r="B77" s="537"/>
      <c r="C77" s="537"/>
      <c r="D77" s="537"/>
      <c r="E77" s="537"/>
      <c r="F77" s="538"/>
      <c r="G77" s="114">
        <f>G74</f>
        <v>8200</v>
      </c>
    </row>
    <row r="78" spans="1:7">
      <c r="A78" s="115"/>
      <c r="B78" s="116"/>
      <c r="C78" s="117"/>
      <c r="D78" s="118"/>
      <c r="E78" s="119"/>
      <c r="F78" s="120"/>
      <c r="G78" s="121"/>
    </row>
    <row r="79" spans="1:7">
      <c r="A79" s="224"/>
      <c r="B79" s="225"/>
      <c r="C79" s="233" t="s">
        <v>136</v>
      </c>
      <c r="D79" s="225"/>
      <c r="E79" s="225"/>
      <c r="F79" s="225"/>
      <c r="G79" s="226"/>
    </row>
    <row r="80" spans="1:7">
      <c r="A80" s="108" t="s">
        <v>67</v>
      </c>
      <c r="B80" s="108" t="s">
        <v>0</v>
      </c>
      <c r="C80" s="109" t="s">
        <v>38</v>
      </c>
      <c r="D80" s="108" t="s">
        <v>4</v>
      </c>
      <c r="E80" s="110" t="s">
        <v>132</v>
      </c>
      <c r="F80" s="111" t="s">
        <v>133</v>
      </c>
      <c r="G80" s="111" t="s">
        <v>134</v>
      </c>
    </row>
    <row r="81" spans="1:7">
      <c r="A81" s="190"/>
      <c r="B81" s="190"/>
      <c r="C81" s="112" t="s">
        <v>640</v>
      </c>
      <c r="D81" s="192" t="s">
        <v>640</v>
      </c>
      <c r="E81" s="191"/>
      <c r="F81" s="220" t="s">
        <v>640</v>
      </c>
      <c r="G81" s="113" t="s">
        <v>640</v>
      </c>
    </row>
    <row r="82" spans="1:7">
      <c r="A82" s="190"/>
      <c r="B82" s="190"/>
      <c r="C82" s="112" t="s">
        <v>640</v>
      </c>
      <c r="D82" s="192" t="s">
        <v>640</v>
      </c>
      <c r="E82" s="191"/>
      <c r="F82" s="220" t="s">
        <v>640</v>
      </c>
      <c r="G82" s="113" t="s">
        <v>640</v>
      </c>
    </row>
    <row r="83" spans="1:7">
      <c r="A83" s="190"/>
      <c r="B83" s="190"/>
      <c r="C83" s="112" t="s">
        <v>640</v>
      </c>
      <c r="D83" s="192" t="s">
        <v>640</v>
      </c>
      <c r="E83" s="191"/>
      <c r="F83" s="220" t="s">
        <v>640</v>
      </c>
      <c r="G83" s="113" t="s">
        <v>640</v>
      </c>
    </row>
    <row r="84" spans="1:7">
      <c r="A84" s="536" t="s">
        <v>135</v>
      </c>
      <c r="B84" s="537"/>
      <c r="C84" s="537"/>
      <c r="D84" s="537"/>
      <c r="E84" s="537"/>
      <c r="F84" s="538"/>
      <c r="G84" s="114" t="s">
        <v>640</v>
      </c>
    </row>
    <row r="85" spans="1:7">
      <c r="A85" s="115"/>
      <c r="B85" s="116"/>
      <c r="C85" s="122"/>
      <c r="D85" s="116"/>
      <c r="E85" s="123"/>
      <c r="F85" s="124"/>
      <c r="G85" s="121"/>
    </row>
    <row r="86" spans="1:7">
      <c r="A86" s="224"/>
      <c r="B86" s="225"/>
      <c r="C86" s="233" t="s">
        <v>137</v>
      </c>
      <c r="D86" s="225"/>
      <c r="E86" s="225"/>
      <c r="F86" s="225"/>
      <c r="G86" s="226"/>
    </row>
    <row r="87" spans="1:7">
      <c r="A87" s="108" t="s">
        <v>67</v>
      </c>
      <c r="B87" s="108" t="s">
        <v>0</v>
      </c>
      <c r="C87" s="109" t="s">
        <v>38</v>
      </c>
      <c r="D87" s="108" t="s">
        <v>4</v>
      </c>
      <c r="E87" s="110" t="s">
        <v>132</v>
      </c>
      <c r="F87" s="111" t="s">
        <v>133</v>
      </c>
      <c r="G87" s="111" t="s">
        <v>134</v>
      </c>
    </row>
    <row r="88" spans="1:7">
      <c r="A88" s="190"/>
      <c r="B88" s="190"/>
      <c r="C88" s="112" t="s">
        <v>640</v>
      </c>
      <c r="D88" s="192" t="s">
        <v>640</v>
      </c>
      <c r="E88" s="191"/>
      <c r="F88" s="220" t="s">
        <v>640</v>
      </c>
      <c r="G88" s="113" t="s">
        <v>640</v>
      </c>
    </row>
    <row r="89" spans="1:7">
      <c r="A89" s="190"/>
      <c r="B89" s="190"/>
      <c r="C89" s="112" t="s">
        <v>640</v>
      </c>
      <c r="D89" s="192" t="s">
        <v>640</v>
      </c>
      <c r="E89" s="191"/>
      <c r="F89" s="220" t="s">
        <v>640</v>
      </c>
      <c r="G89" s="113" t="s">
        <v>640</v>
      </c>
    </row>
    <row r="90" spans="1:7">
      <c r="A90" s="190"/>
      <c r="B90" s="190"/>
      <c r="C90" s="112" t="s">
        <v>640</v>
      </c>
      <c r="D90" s="192" t="s">
        <v>640</v>
      </c>
      <c r="E90" s="191"/>
      <c r="F90" s="220" t="s">
        <v>640</v>
      </c>
      <c r="G90" s="113" t="s">
        <v>640</v>
      </c>
    </row>
    <row r="91" spans="1:7">
      <c r="A91" s="536" t="s">
        <v>135</v>
      </c>
      <c r="B91" s="537" t="s">
        <v>135</v>
      </c>
      <c r="C91" s="537"/>
      <c r="D91" s="537"/>
      <c r="E91" s="537"/>
      <c r="F91" s="538"/>
      <c r="G91" s="114" t="s">
        <v>640</v>
      </c>
    </row>
    <row r="92" spans="1:7" ht="13.5" thickBot="1">
      <c r="A92" s="115"/>
      <c r="B92" s="116"/>
      <c r="C92" s="125"/>
      <c r="D92" s="126"/>
      <c r="E92" s="127"/>
      <c r="F92" s="128"/>
      <c r="G92" s="129"/>
    </row>
    <row r="93" spans="1:7" ht="13.5" thickBot="1">
      <c r="A93" s="539" t="s">
        <v>24</v>
      </c>
      <c r="B93" s="540"/>
      <c r="C93" s="540"/>
      <c r="D93" s="540"/>
      <c r="E93" s="540"/>
      <c r="F93" s="541"/>
      <c r="G93" s="245">
        <f>G77</f>
        <v>8200</v>
      </c>
    </row>
    <row r="96" spans="1:7">
      <c r="A96" s="188"/>
      <c r="B96" s="189"/>
      <c r="C96" s="533" t="s">
        <v>1</v>
      </c>
      <c r="D96" s="533"/>
      <c r="E96" s="533"/>
      <c r="F96" s="533"/>
      <c r="G96" s="105" t="s">
        <v>4</v>
      </c>
    </row>
    <row r="97" spans="1:7" ht="32.25" customHeight="1">
      <c r="A97" s="542" t="s">
        <v>428</v>
      </c>
      <c r="B97" s="543"/>
      <c r="C97" s="534" t="s">
        <v>419</v>
      </c>
      <c r="D97" s="535"/>
      <c r="E97" s="535"/>
      <c r="F97" s="106">
        <v>221.04000000000002</v>
      </c>
      <c r="G97" s="107" t="s">
        <v>15</v>
      </c>
    </row>
    <row r="98" spans="1:7">
      <c r="A98" s="224"/>
      <c r="B98" s="225"/>
      <c r="C98" s="233" t="s">
        <v>131</v>
      </c>
      <c r="D98" s="225"/>
      <c r="E98" s="225"/>
      <c r="F98" s="225"/>
      <c r="G98" s="226"/>
    </row>
    <row r="99" spans="1:7">
      <c r="A99" s="108" t="s">
        <v>67</v>
      </c>
      <c r="B99" s="108" t="s">
        <v>0</v>
      </c>
      <c r="C99" s="109" t="s">
        <v>38</v>
      </c>
      <c r="D99" s="108" t="s">
        <v>4</v>
      </c>
      <c r="E99" s="110" t="s">
        <v>132</v>
      </c>
      <c r="F99" s="111" t="s">
        <v>133</v>
      </c>
      <c r="G99" s="111" t="s">
        <v>134</v>
      </c>
    </row>
    <row r="100" spans="1:7">
      <c r="A100" s="190"/>
      <c r="B100" s="190"/>
      <c r="C100" s="112" t="s">
        <v>640</v>
      </c>
      <c r="D100" s="192" t="s">
        <v>640</v>
      </c>
      <c r="E100" s="191"/>
      <c r="F100" s="220" t="s">
        <v>640</v>
      </c>
      <c r="G100" s="113" t="s">
        <v>640</v>
      </c>
    </row>
    <row r="101" spans="1:7">
      <c r="A101" s="190"/>
      <c r="B101" s="190"/>
      <c r="C101" s="112" t="s">
        <v>640</v>
      </c>
      <c r="D101" s="192" t="s">
        <v>640</v>
      </c>
      <c r="E101" s="191"/>
      <c r="F101" s="220" t="s">
        <v>640</v>
      </c>
      <c r="G101" s="113" t="s">
        <v>640</v>
      </c>
    </row>
    <row r="102" spans="1:7">
      <c r="A102" s="190"/>
      <c r="B102" s="190"/>
      <c r="C102" s="112" t="s">
        <v>640</v>
      </c>
      <c r="D102" s="192" t="s">
        <v>640</v>
      </c>
      <c r="E102" s="191"/>
      <c r="F102" s="220" t="s">
        <v>640</v>
      </c>
      <c r="G102" s="113" t="s">
        <v>640</v>
      </c>
    </row>
    <row r="103" spans="1:7">
      <c r="A103" s="536" t="s">
        <v>135</v>
      </c>
      <c r="B103" s="537"/>
      <c r="C103" s="537"/>
      <c r="D103" s="537"/>
      <c r="E103" s="537"/>
      <c r="F103" s="538"/>
      <c r="G103" s="114" t="s">
        <v>640</v>
      </c>
    </row>
    <row r="104" spans="1:7">
      <c r="A104" s="115"/>
      <c r="B104" s="116"/>
      <c r="C104" s="117"/>
      <c r="D104" s="118"/>
      <c r="E104" s="119"/>
      <c r="F104" s="120"/>
      <c r="G104" s="121"/>
    </row>
    <row r="105" spans="1:7">
      <c r="A105" s="224"/>
      <c r="B105" s="225"/>
      <c r="C105" s="233" t="s">
        <v>136</v>
      </c>
      <c r="D105" s="225"/>
      <c r="E105" s="225"/>
      <c r="F105" s="225"/>
      <c r="G105" s="226"/>
    </row>
    <row r="106" spans="1:7">
      <c r="A106" s="108" t="s">
        <v>67</v>
      </c>
      <c r="B106" s="108" t="s">
        <v>0</v>
      </c>
      <c r="C106" s="109" t="s">
        <v>38</v>
      </c>
      <c r="D106" s="108" t="s">
        <v>4</v>
      </c>
      <c r="E106" s="110" t="s">
        <v>132</v>
      </c>
      <c r="F106" s="111" t="s">
        <v>133</v>
      </c>
      <c r="G106" s="111" t="s">
        <v>134</v>
      </c>
    </row>
    <row r="107" spans="1:7">
      <c r="A107" s="190" t="s">
        <v>69</v>
      </c>
      <c r="B107" s="190">
        <v>88264</v>
      </c>
      <c r="C107" s="112" t="s">
        <v>76</v>
      </c>
      <c r="D107" s="192" t="s">
        <v>42</v>
      </c>
      <c r="E107" s="191">
        <v>6</v>
      </c>
      <c r="F107" s="113">
        <v>21.02</v>
      </c>
      <c r="G107" s="113">
        <v>126.12</v>
      </c>
    </row>
    <row r="108" spans="1:7">
      <c r="A108" s="190" t="s">
        <v>69</v>
      </c>
      <c r="B108" s="190">
        <v>88247</v>
      </c>
      <c r="C108" s="112" t="s">
        <v>87</v>
      </c>
      <c r="D108" s="192" t="s">
        <v>42</v>
      </c>
      <c r="E108" s="191">
        <v>6</v>
      </c>
      <c r="F108" s="113">
        <v>15.82</v>
      </c>
      <c r="G108" s="113">
        <v>94.92</v>
      </c>
    </row>
    <row r="109" spans="1:7">
      <c r="A109" s="190"/>
      <c r="B109" s="190"/>
      <c r="C109" s="112" t="s">
        <v>640</v>
      </c>
      <c r="D109" s="192" t="s">
        <v>640</v>
      </c>
      <c r="E109" s="191"/>
      <c r="F109" s="220" t="s">
        <v>640</v>
      </c>
      <c r="G109" s="113" t="s">
        <v>640</v>
      </c>
    </row>
    <row r="110" spans="1:7">
      <c r="A110" s="536" t="s">
        <v>135</v>
      </c>
      <c r="B110" s="537"/>
      <c r="C110" s="537"/>
      <c r="D110" s="537"/>
      <c r="E110" s="537"/>
      <c r="F110" s="538"/>
      <c r="G110" s="420">
        <v>221.04000000000002</v>
      </c>
    </row>
    <row r="111" spans="1:7">
      <c r="A111" s="115"/>
      <c r="B111" s="116"/>
      <c r="C111" s="122"/>
      <c r="D111" s="116"/>
      <c r="E111" s="123"/>
      <c r="F111" s="124"/>
      <c r="G111" s="121"/>
    </row>
    <row r="112" spans="1:7">
      <c r="A112" s="224"/>
      <c r="B112" s="225"/>
      <c r="C112" s="233" t="s">
        <v>137</v>
      </c>
      <c r="D112" s="225"/>
      <c r="E112" s="225"/>
      <c r="F112" s="225"/>
      <c r="G112" s="226"/>
    </row>
    <row r="113" spans="1:7">
      <c r="A113" s="108" t="s">
        <v>67</v>
      </c>
      <c r="B113" s="108" t="s">
        <v>0</v>
      </c>
      <c r="C113" s="109" t="s">
        <v>38</v>
      </c>
      <c r="D113" s="108" t="s">
        <v>4</v>
      </c>
      <c r="E113" s="110" t="s">
        <v>132</v>
      </c>
      <c r="F113" s="111" t="s">
        <v>133</v>
      </c>
      <c r="G113" s="111" t="s">
        <v>134</v>
      </c>
    </row>
    <row r="114" spans="1:7">
      <c r="A114" s="190"/>
      <c r="B114" s="190"/>
      <c r="C114" s="112" t="s">
        <v>640</v>
      </c>
      <c r="D114" s="192" t="s">
        <v>640</v>
      </c>
      <c r="E114" s="191"/>
      <c r="F114" s="220" t="s">
        <v>640</v>
      </c>
      <c r="G114" s="113" t="s">
        <v>640</v>
      </c>
    </row>
    <row r="115" spans="1:7">
      <c r="A115" s="190"/>
      <c r="B115" s="190"/>
      <c r="C115" s="112" t="s">
        <v>640</v>
      </c>
      <c r="D115" s="192" t="s">
        <v>640</v>
      </c>
      <c r="E115" s="191"/>
      <c r="F115" s="220" t="s">
        <v>640</v>
      </c>
      <c r="G115" s="113" t="s">
        <v>640</v>
      </c>
    </row>
    <row r="116" spans="1:7">
      <c r="A116" s="190"/>
      <c r="B116" s="190"/>
      <c r="C116" s="112" t="s">
        <v>640</v>
      </c>
      <c r="D116" s="192" t="s">
        <v>640</v>
      </c>
      <c r="E116" s="191"/>
      <c r="F116" s="220" t="s">
        <v>640</v>
      </c>
      <c r="G116" s="113" t="s">
        <v>640</v>
      </c>
    </row>
    <row r="117" spans="1:7">
      <c r="A117" s="536" t="s">
        <v>135</v>
      </c>
      <c r="B117" s="537" t="s">
        <v>135</v>
      </c>
      <c r="C117" s="537"/>
      <c r="D117" s="537"/>
      <c r="E117" s="537"/>
      <c r="F117" s="538"/>
      <c r="G117" s="114" t="s">
        <v>640</v>
      </c>
    </row>
    <row r="118" spans="1:7" ht="13.5" thickBot="1">
      <c r="A118" s="115"/>
      <c r="B118" s="116"/>
      <c r="C118" s="125"/>
      <c r="D118" s="126"/>
      <c r="E118" s="127"/>
      <c r="F118" s="128"/>
      <c r="G118" s="129"/>
    </row>
    <row r="119" spans="1:7" ht="13.5" thickBot="1">
      <c r="A119" s="539" t="s">
        <v>24</v>
      </c>
      <c r="B119" s="540"/>
      <c r="C119" s="540"/>
      <c r="D119" s="540"/>
      <c r="E119" s="540"/>
      <c r="F119" s="541"/>
      <c r="G119" s="245">
        <v>221.04000000000002</v>
      </c>
    </row>
    <row r="122" spans="1:7">
      <c r="A122" s="188"/>
      <c r="B122" s="189"/>
      <c r="C122" s="533" t="s">
        <v>1</v>
      </c>
      <c r="D122" s="533"/>
      <c r="E122" s="533"/>
      <c r="F122" s="533"/>
      <c r="G122" s="105" t="s">
        <v>4</v>
      </c>
    </row>
    <row r="123" spans="1:7" ht="32.25" customHeight="1">
      <c r="A123" s="542" t="s">
        <v>375</v>
      </c>
      <c r="B123" s="543"/>
      <c r="C123" s="534" t="s">
        <v>221</v>
      </c>
      <c r="D123" s="535"/>
      <c r="E123" s="535"/>
      <c r="F123" s="106">
        <v>10.012</v>
      </c>
      <c r="G123" s="107" t="s">
        <v>15</v>
      </c>
    </row>
    <row r="124" spans="1:7">
      <c r="A124" s="224"/>
      <c r="B124" s="225"/>
      <c r="C124" s="233" t="s">
        <v>131</v>
      </c>
      <c r="D124" s="225"/>
      <c r="E124" s="225"/>
      <c r="F124" s="225"/>
      <c r="G124" s="226"/>
    </row>
    <row r="125" spans="1:7">
      <c r="A125" s="108" t="s">
        <v>67</v>
      </c>
      <c r="B125" s="108" t="s">
        <v>0</v>
      </c>
      <c r="C125" s="109" t="s">
        <v>38</v>
      </c>
      <c r="D125" s="108" t="s">
        <v>4</v>
      </c>
      <c r="E125" s="110" t="s">
        <v>132</v>
      </c>
      <c r="F125" s="111" t="s">
        <v>133</v>
      </c>
      <c r="G125" s="111" t="s">
        <v>134</v>
      </c>
    </row>
    <row r="126" spans="1:7">
      <c r="A126" s="190"/>
      <c r="B126" s="190"/>
      <c r="C126" s="112" t="s">
        <v>640</v>
      </c>
      <c r="D126" s="192" t="s">
        <v>640</v>
      </c>
      <c r="E126" s="191"/>
      <c r="F126" s="220" t="s">
        <v>640</v>
      </c>
      <c r="G126" s="113" t="s">
        <v>640</v>
      </c>
    </row>
    <row r="127" spans="1:7">
      <c r="A127" s="190"/>
      <c r="B127" s="190"/>
      <c r="C127" s="112" t="s">
        <v>640</v>
      </c>
      <c r="D127" s="192" t="s">
        <v>640</v>
      </c>
      <c r="E127" s="191"/>
      <c r="F127" s="220" t="s">
        <v>640</v>
      </c>
      <c r="G127" s="113" t="s">
        <v>640</v>
      </c>
    </row>
    <row r="128" spans="1:7">
      <c r="A128" s="190"/>
      <c r="B128" s="190"/>
      <c r="C128" s="112" t="s">
        <v>640</v>
      </c>
      <c r="D128" s="192" t="s">
        <v>640</v>
      </c>
      <c r="E128" s="191"/>
      <c r="F128" s="220" t="s">
        <v>640</v>
      </c>
      <c r="G128" s="113" t="s">
        <v>640</v>
      </c>
    </row>
    <row r="129" spans="1:7">
      <c r="A129" s="536" t="s">
        <v>135</v>
      </c>
      <c r="B129" s="537"/>
      <c r="C129" s="537"/>
      <c r="D129" s="537"/>
      <c r="E129" s="537"/>
      <c r="F129" s="538"/>
      <c r="G129" s="114" t="s">
        <v>640</v>
      </c>
    </row>
    <row r="130" spans="1:7">
      <c r="A130" s="115"/>
      <c r="B130" s="116"/>
      <c r="C130" s="117"/>
      <c r="D130" s="118"/>
      <c r="E130" s="119"/>
      <c r="F130" s="120"/>
      <c r="G130" s="121"/>
    </row>
    <row r="131" spans="1:7">
      <c r="A131" s="224"/>
      <c r="B131" s="225"/>
      <c r="C131" s="233" t="s">
        <v>136</v>
      </c>
      <c r="D131" s="225"/>
      <c r="E131" s="225"/>
      <c r="F131" s="225"/>
      <c r="G131" s="226"/>
    </row>
    <row r="132" spans="1:7">
      <c r="A132" s="108" t="s">
        <v>67</v>
      </c>
      <c r="B132" s="108" t="s">
        <v>0</v>
      </c>
      <c r="C132" s="109" t="s">
        <v>38</v>
      </c>
      <c r="D132" s="108" t="s">
        <v>4</v>
      </c>
      <c r="E132" s="110" t="s">
        <v>132</v>
      </c>
      <c r="F132" s="111" t="s">
        <v>133</v>
      </c>
      <c r="G132" s="111" t="s">
        <v>134</v>
      </c>
    </row>
    <row r="133" spans="1:7">
      <c r="A133" s="190" t="s">
        <v>69</v>
      </c>
      <c r="B133" s="190">
        <v>88264</v>
      </c>
      <c r="C133" s="112" t="s">
        <v>76</v>
      </c>
      <c r="D133" s="192" t="s">
        <v>42</v>
      </c>
      <c r="E133" s="191">
        <v>0.1</v>
      </c>
      <c r="F133" s="113">
        <v>21.02</v>
      </c>
      <c r="G133" s="113">
        <v>2.1019999999999999</v>
      </c>
    </row>
    <row r="134" spans="1:7">
      <c r="A134" s="190" t="s">
        <v>69</v>
      </c>
      <c r="B134" s="190">
        <v>88247</v>
      </c>
      <c r="C134" s="112" t="s">
        <v>87</v>
      </c>
      <c r="D134" s="192" t="s">
        <v>42</v>
      </c>
      <c r="E134" s="191">
        <v>0.5</v>
      </c>
      <c r="F134" s="113">
        <v>15.82</v>
      </c>
      <c r="G134" s="113">
        <v>7.91</v>
      </c>
    </row>
    <row r="135" spans="1:7">
      <c r="A135" s="190"/>
      <c r="B135" s="190"/>
      <c r="C135" s="112" t="s">
        <v>640</v>
      </c>
      <c r="D135" s="192" t="s">
        <v>640</v>
      </c>
      <c r="E135" s="191"/>
      <c r="F135" s="220" t="s">
        <v>640</v>
      </c>
      <c r="G135" s="113" t="s">
        <v>640</v>
      </c>
    </row>
    <row r="136" spans="1:7">
      <c r="A136" s="536" t="s">
        <v>135</v>
      </c>
      <c r="B136" s="537"/>
      <c r="C136" s="537"/>
      <c r="D136" s="537"/>
      <c r="E136" s="537"/>
      <c r="F136" s="538"/>
      <c r="G136" s="114">
        <v>10.012</v>
      </c>
    </row>
    <row r="137" spans="1:7">
      <c r="A137" s="115"/>
      <c r="B137" s="116"/>
      <c r="C137" s="122"/>
      <c r="D137" s="116"/>
      <c r="E137" s="123"/>
      <c r="F137" s="124"/>
      <c r="G137" s="121"/>
    </row>
    <row r="138" spans="1:7">
      <c r="A138" s="224"/>
      <c r="B138" s="225"/>
      <c r="C138" s="233" t="s">
        <v>137</v>
      </c>
      <c r="D138" s="225"/>
      <c r="E138" s="225"/>
      <c r="F138" s="225"/>
      <c r="G138" s="226"/>
    </row>
    <row r="139" spans="1:7">
      <c r="A139" s="108" t="s">
        <v>67</v>
      </c>
      <c r="B139" s="108" t="s">
        <v>0</v>
      </c>
      <c r="C139" s="109" t="s">
        <v>38</v>
      </c>
      <c r="D139" s="108" t="s">
        <v>4</v>
      </c>
      <c r="E139" s="110" t="s">
        <v>132</v>
      </c>
      <c r="F139" s="111" t="s">
        <v>133</v>
      </c>
      <c r="G139" s="111" t="s">
        <v>134</v>
      </c>
    </row>
    <row r="140" spans="1:7">
      <c r="A140" s="190"/>
      <c r="B140" s="190"/>
      <c r="C140" s="112" t="s">
        <v>640</v>
      </c>
      <c r="D140" s="192" t="s">
        <v>640</v>
      </c>
      <c r="E140" s="191"/>
      <c r="F140" s="220" t="s">
        <v>640</v>
      </c>
      <c r="G140" s="113" t="s">
        <v>640</v>
      </c>
    </row>
    <row r="141" spans="1:7">
      <c r="A141" s="190"/>
      <c r="B141" s="190"/>
      <c r="C141" s="112" t="s">
        <v>640</v>
      </c>
      <c r="D141" s="192" t="s">
        <v>640</v>
      </c>
      <c r="E141" s="191"/>
      <c r="F141" s="220" t="s">
        <v>640</v>
      </c>
      <c r="G141" s="113" t="s">
        <v>640</v>
      </c>
    </row>
    <row r="142" spans="1:7">
      <c r="A142" s="190"/>
      <c r="B142" s="190"/>
      <c r="C142" s="112" t="s">
        <v>640</v>
      </c>
      <c r="D142" s="192" t="s">
        <v>640</v>
      </c>
      <c r="E142" s="191"/>
      <c r="F142" s="220" t="s">
        <v>640</v>
      </c>
      <c r="G142" s="113" t="s">
        <v>640</v>
      </c>
    </row>
    <row r="143" spans="1:7">
      <c r="A143" s="536" t="s">
        <v>135</v>
      </c>
      <c r="B143" s="537" t="s">
        <v>135</v>
      </c>
      <c r="C143" s="537"/>
      <c r="D143" s="537"/>
      <c r="E143" s="537"/>
      <c r="F143" s="538"/>
      <c r="G143" s="114" t="s">
        <v>640</v>
      </c>
    </row>
    <row r="144" spans="1:7" ht="13.5" thickBot="1">
      <c r="A144" s="115"/>
      <c r="B144" s="116"/>
      <c r="C144" s="125"/>
      <c r="D144" s="126"/>
      <c r="E144" s="127"/>
      <c r="F144" s="128"/>
      <c r="G144" s="129"/>
    </row>
    <row r="145" spans="1:7" ht="13.5" thickBot="1">
      <c r="A145" s="539" t="s">
        <v>24</v>
      </c>
      <c r="B145" s="540"/>
      <c r="C145" s="540"/>
      <c r="D145" s="540"/>
      <c r="E145" s="540"/>
      <c r="F145" s="541"/>
      <c r="G145" s="245">
        <v>10.012</v>
      </c>
    </row>
    <row r="148" spans="1:7">
      <c r="A148" s="188"/>
      <c r="B148" s="189"/>
      <c r="C148" s="533" t="s">
        <v>1</v>
      </c>
      <c r="D148" s="533"/>
      <c r="E148" s="533"/>
      <c r="F148" s="533"/>
      <c r="G148" s="105" t="s">
        <v>4</v>
      </c>
    </row>
    <row r="149" spans="1:7" ht="32.25" customHeight="1">
      <c r="A149" s="542" t="s">
        <v>376</v>
      </c>
      <c r="B149" s="543"/>
      <c r="C149" s="534" t="s">
        <v>222</v>
      </c>
      <c r="D149" s="535"/>
      <c r="E149" s="535"/>
      <c r="F149" s="106">
        <v>28.93</v>
      </c>
      <c r="G149" s="107" t="s">
        <v>15</v>
      </c>
    </row>
    <row r="150" spans="1:7">
      <c r="A150" s="224"/>
      <c r="B150" s="225"/>
      <c r="C150" s="233" t="s">
        <v>131</v>
      </c>
      <c r="D150" s="225"/>
      <c r="E150" s="225"/>
      <c r="F150" s="225"/>
      <c r="G150" s="226"/>
    </row>
    <row r="151" spans="1:7">
      <c r="A151" s="108" t="s">
        <v>67</v>
      </c>
      <c r="B151" s="108" t="s">
        <v>0</v>
      </c>
      <c r="C151" s="109" t="s">
        <v>38</v>
      </c>
      <c r="D151" s="108" t="s">
        <v>4</v>
      </c>
      <c r="E151" s="110" t="s">
        <v>132</v>
      </c>
      <c r="F151" s="111" t="s">
        <v>133</v>
      </c>
      <c r="G151" s="111" t="s">
        <v>134</v>
      </c>
    </row>
    <row r="152" spans="1:7">
      <c r="A152" s="190"/>
      <c r="B152" s="190"/>
      <c r="C152" s="112" t="s">
        <v>640</v>
      </c>
      <c r="D152" s="192" t="s">
        <v>640</v>
      </c>
      <c r="E152" s="191"/>
      <c r="F152" s="220" t="s">
        <v>640</v>
      </c>
      <c r="G152" s="113" t="s">
        <v>640</v>
      </c>
    </row>
    <row r="153" spans="1:7">
      <c r="A153" s="190"/>
      <c r="B153" s="190"/>
      <c r="C153" s="112" t="s">
        <v>640</v>
      </c>
      <c r="D153" s="192" t="s">
        <v>640</v>
      </c>
      <c r="E153" s="191"/>
      <c r="F153" s="220" t="s">
        <v>640</v>
      </c>
      <c r="G153" s="113" t="s">
        <v>640</v>
      </c>
    </row>
    <row r="154" spans="1:7">
      <c r="A154" s="190"/>
      <c r="B154" s="190"/>
      <c r="C154" s="112" t="s">
        <v>640</v>
      </c>
      <c r="D154" s="192" t="s">
        <v>640</v>
      </c>
      <c r="E154" s="191"/>
      <c r="F154" s="220" t="s">
        <v>640</v>
      </c>
      <c r="G154" s="113" t="s">
        <v>640</v>
      </c>
    </row>
    <row r="155" spans="1:7">
      <c r="A155" s="536" t="s">
        <v>135</v>
      </c>
      <c r="B155" s="537"/>
      <c r="C155" s="537"/>
      <c r="D155" s="537"/>
      <c r="E155" s="537"/>
      <c r="F155" s="538"/>
      <c r="G155" s="114" t="s">
        <v>640</v>
      </c>
    </row>
    <row r="156" spans="1:7">
      <c r="A156" s="115"/>
      <c r="B156" s="116"/>
      <c r="C156" s="117"/>
      <c r="D156" s="118"/>
      <c r="E156" s="119"/>
      <c r="F156" s="120"/>
      <c r="G156" s="121"/>
    </row>
    <row r="157" spans="1:7">
      <c r="A157" s="224"/>
      <c r="B157" s="225"/>
      <c r="C157" s="233" t="s">
        <v>136</v>
      </c>
      <c r="D157" s="225"/>
      <c r="E157" s="225"/>
      <c r="F157" s="225"/>
      <c r="G157" s="226"/>
    </row>
    <row r="158" spans="1:7">
      <c r="A158" s="108" t="s">
        <v>67</v>
      </c>
      <c r="B158" s="108" t="s">
        <v>0</v>
      </c>
      <c r="C158" s="109" t="s">
        <v>38</v>
      </c>
      <c r="D158" s="108" t="s">
        <v>4</v>
      </c>
      <c r="E158" s="110" t="s">
        <v>132</v>
      </c>
      <c r="F158" s="111" t="s">
        <v>133</v>
      </c>
      <c r="G158" s="111" t="s">
        <v>134</v>
      </c>
    </row>
    <row r="159" spans="1:7">
      <c r="A159" s="190" t="s">
        <v>69</v>
      </c>
      <c r="B159" s="190">
        <v>88264</v>
      </c>
      <c r="C159" s="112" t="s">
        <v>76</v>
      </c>
      <c r="D159" s="192" t="s">
        <v>42</v>
      </c>
      <c r="E159" s="191">
        <v>1</v>
      </c>
      <c r="F159" s="113">
        <v>21.02</v>
      </c>
      <c r="G159" s="113">
        <v>21.02</v>
      </c>
    </row>
    <row r="160" spans="1:7">
      <c r="A160" s="190" t="s">
        <v>69</v>
      </c>
      <c r="B160" s="190">
        <v>88247</v>
      </c>
      <c r="C160" s="112" t="s">
        <v>87</v>
      </c>
      <c r="D160" s="192" t="s">
        <v>42</v>
      </c>
      <c r="E160" s="191">
        <v>0.5</v>
      </c>
      <c r="F160" s="113">
        <v>15.82</v>
      </c>
      <c r="G160" s="113">
        <v>7.91</v>
      </c>
    </row>
    <row r="161" spans="1:7">
      <c r="A161" s="190"/>
      <c r="B161" s="190"/>
      <c r="C161" s="112" t="s">
        <v>640</v>
      </c>
      <c r="D161" s="192" t="s">
        <v>640</v>
      </c>
      <c r="E161" s="191"/>
      <c r="F161" s="220" t="s">
        <v>640</v>
      </c>
      <c r="G161" s="113" t="s">
        <v>640</v>
      </c>
    </row>
    <row r="162" spans="1:7">
      <c r="A162" s="536" t="s">
        <v>135</v>
      </c>
      <c r="B162" s="537"/>
      <c r="C162" s="537"/>
      <c r="D162" s="537"/>
      <c r="E162" s="537"/>
      <c r="F162" s="538"/>
      <c r="G162" s="114">
        <v>28.93</v>
      </c>
    </row>
    <row r="163" spans="1:7">
      <c r="A163" s="115"/>
      <c r="B163" s="116"/>
      <c r="C163" s="122"/>
      <c r="D163" s="116"/>
      <c r="E163" s="123"/>
      <c r="F163" s="124"/>
      <c r="G163" s="121"/>
    </row>
    <row r="164" spans="1:7">
      <c r="A164" s="224"/>
      <c r="B164" s="225"/>
      <c r="C164" s="233" t="s">
        <v>137</v>
      </c>
      <c r="D164" s="225"/>
      <c r="E164" s="225"/>
      <c r="F164" s="225"/>
      <c r="G164" s="226"/>
    </row>
    <row r="165" spans="1:7">
      <c r="A165" s="108" t="s">
        <v>67</v>
      </c>
      <c r="B165" s="108" t="s">
        <v>0</v>
      </c>
      <c r="C165" s="109" t="s">
        <v>38</v>
      </c>
      <c r="D165" s="108" t="s">
        <v>4</v>
      </c>
      <c r="E165" s="110" t="s">
        <v>132</v>
      </c>
      <c r="F165" s="111" t="s">
        <v>133</v>
      </c>
      <c r="G165" s="111" t="s">
        <v>134</v>
      </c>
    </row>
    <row r="166" spans="1:7">
      <c r="A166" s="190"/>
      <c r="B166" s="190"/>
      <c r="C166" s="112" t="s">
        <v>640</v>
      </c>
      <c r="D166" s="192" t="s">
        <v>640</v>
      </c>
      <c r="E166" s="191"/>
      <c r="F166" s="220" t="s">
        <v>640</v>
      </c>
      <c r="G166" s="113" t="s">
        <v>640</v>
      </c>
    </row>
    <row r="167" spans="1:7">
      <c r="A167" s="190"/>
      <c r="B167" s="190"/>
      <c r="C167" s="112" t="s">
        <v>640</v>
      </c>
      <c r="D167" s="192" t="s">
        <v>640</v>
      </c>
      <c r="E167" s="191"/>
      <c r="F167" s="220" t="s">
        <v>640</v>
      </c>
      <c r="G167" s="113" t="s">
        <v>640</v>
      </c>
    </row>
    <row r="168" spans="1:7">
      <c r="A168" s="190"/>
      <c r="B168" s="190"/>
      <c r="C168" s="112" t="s">
        <v>640</v>
      </c>
      <c r="D168" s="192" t="s">
        <v>640</v>
      </c>
      <c r="E168" s="191"/>
      <c r="F168" s="220" t="s">
        <v>640</v>
      </c>
      <c r="G168" s="113" t="s">
        <v>640</v>
      </c>
    </row>
    <row r="169" spans="1:7">
      <c r="A169" s="536" t="s">
        <v>135</v>
      </c>
      <c r="B169" s="537" t="s">
        <v>135</v>
      </c>
      <c r="C169" s="537"/>
      <c r="D169" s="537"/>
      <c r="E169" s="537"/>
      <c r="F169" s="538"/>
      <c r="G169" s="114" t="s">
        <v>640</v>
      </c>
    </row>
    <row r="170" spans="1:7" ht="13.5" thickBot="1">
      <c r="A170" s="115"/>
      <c r="B170" s="116"/>
      <c r="C170" s="125"/>
      <c r="D170" s="126"/>
      <c r="E170" s="127"/>
      <c r="F170" s="128"/>
      <c r="G170" s="129"/>
    </row>
    <row r="171" spans="1:7" ht="13.5" thickBot="1">
      <c r="A171" s="539" t="s">
        <v>24</v>
      </c>
      <c r="B171" s="540"/>
      <c r="C171" s="540"/>
      <c r="D171" s="540"/>
      <c r="E171" s="540"/>
      <c r="F171" s="541"/>
      <c r="G171" s="245">
        <v>28.93</v>
      </c>
    </row>
    <row r="174" spans="1:7">
      <c r="A174" s="188"/>
      <c r="B174" s="189"/>
      <c r="C174" s="533" t="s">
        <v>1</v>
      </c>
      <c r="D174" s="533"/>
      <c r="E174" s="533"/>
      <c r="F174" s="533"/>
      <c r="G174" s="105" t="s">
        <v>4</v>
      </c>
    </row>
    <row r="175" spans="1:7" ht="32.25" customHeight="1">
      <c r="A175" s="542" t="s">
        <v>377</v>
      </c>
      <c r="B175" s="543"/>
      <c r="C175" s="534" t="s">
        <v>223</v>
      </c>
      <c r="D175" s="535"/>
      <c r="E175" s="535"/>
      <c r="F175" s="106">
        <v>9.4700000000000006</v>
      </c>
      <c r="G175" s="107" t="s">
        <v>66</v>
      </c>
    </row>
    <row r="176" spans="1:7">
      <c r="A176" s="224"/>
      <c r="B176" s="225"/>
      <c r="C176" s="233" t="s">
        <v>131</v>
      </c>
      <c r="D176" s="225"/>
      <c r="E176" s="225"/>
      <c r="F176" s="225"/>
      <c r="G176" s="226"/>
    </row>
    <row r="177" spans="1:7">
      <c r="A177" s="108" t="s">
        <v>67</v>
      </c>
      <c r="B177" s="108" t="s">
        <v>0</v>
      </c>
      <c r="C177" s="109" t="s">
        <v>38</v>
      </c>
      <c r="D177" s="108" t="s">
        <v>4</v>
      </c>
      <c r="E177" s="110" t="s">
        <v>132</v>
      </c>
      <c r="F177" s="111" t="s">
        <v>133</v>
      </c>
      <c r="G177" s="111" t="s">
        <v>134</v>
      </c>
    </row>
    <row r="178" spans="1:7">
      <c r="A178" s="190"/>
      <c r="B178" s="190"/>
      <c r="C178" s="112" t="s">
        <v>640</v>
      </c>
      <c r="D178" s="192" t="s">
        <v>640</v>
      </c>
      <c r="E178" s="191"/>
      <c r="F178" s="220" t="s">
        <v>640</v>
      </c>
      <c r="G178" s="113" t="s">
        <v>640</v>
      </c>
    </row>
    <row r="179" spans="1:7">
      <c r="A179" s="190"/>
      <c r="B179" s="190"/>
      <c r="C179" s="112" t="s">
        <v>640</v>
      </c>
      <c r="D179" s="192" t="s">
        <v>640</v>
      </c>
      <c r="E179" s="191"/>
      <c r="F179" s="220" t="s">
        <v>640</v>
      </c>
      <c r="G179" s="113" t="s">
        <v>640</v>
      </c>
    </row>
    <row r="180" spans="1:7">
      <c r="A180" s="190"/>
      <c r="B180" s="190"/>
      <c r="C180" s="112" t="s">
        <v>640</v>
      </c>
      <c r="D180" s="192" t="s">
        <v>640</v>
      </c>
      <c r="E180" s="191"/>
      <c r="F180" s="220" t="s">
        <v>640</v>
      </c>
      <c r="G180" s="113" t="s">
        <v>640</v>
      </c>
    </row>
    <row r="181" spans="1:7">
      <c r="A181" s="536" t="s">
        <v>135</v>
      </c>
      <c r="B181" s="537"/>
      <c r="C181" s="537"/>
      <c r="D181" s="537"/>
      <c r="E181" s="537"/>
      <c r="F181" s="538"/>
      <c r="G181" s="114" t="s">
        <v>640</v>
      </c>
    </row>
    <row r="182" spans="1:7">
      <c r="A182" s="115"/>
      <c r="B182" s="116"/>
      <c r="C182" s="117"/>
      <c r="D182" s="118"/>
      <c r="E182" s="119"/>
      <c r="F182" s="120"/>
      <c r="G182" s="121"/>
    </row>
    <row r="183" spans="1:7">
      <c r="A183" s="224"/>
      <c r="B183" s="225"/>
      <c r="C183" s="233" t="s">
        <v>136</v>
      </c>
      <c r="D183" s="225"/>
      <c r="E183" s="225"/>
      <c r="F183" s="225"/>
      <c r="G183" s="226"/>
    </row>
    <row r="184" spans="1:7">
      <c r="A184" s="108" t="s">
        <v>67</v>
      </c>
      <c r="B184" s="108" t="s">
        <v>0</v>
      </c>
      <c r="C184" s="109" t="s">
        <v>38</v>
      </c>
      <c r="D184" s="108" t="s">
        <v>4</v>
      </c>
      <c r="E184" s="110" t="s">
        <v>132</v>
      </c>
      <c r="F184" s="111" t="s">
        <v>133</v>
      </c>
      <c r="G184" s="111" t="s">
        <v>134</v>
      </c>
    </row>
    <row r="185" spans="1:7">
      <c r="A185" s="190" t="s">
        <v>69</v>
      </c>
      <c r="B185" s="190">
        <v>88264</v>
      </c>
      <c r="C185" s="112" t="s">
        <v>76</v>
      </c>
      <c r="D185" s="192" t="s">
        <v>42</v>
      </c>
      <c r="E185" s="191">
        <v>0.3</v>
      </c>
      <c r="F185" s="113">
        <v>21.02</v>
      </c>
      <c r="G185" s="113">
        <v>6.306</v>
      </c>
    </row>
    <row r="186" spans="1:7">
      <c r="A186" s="190" t="s">
        <v>69</v>
      </c>
      <c r="B186" s="190">
        <v>88247</v>
      </c>
      <c r="C186" s="112" t="s">
        <v>87</v>
      </c>
      <c r="D186" s="192" t="s">
        <v>42</v>
      </c>
      <c r="E186" s="191">
        <v>0.2</v>
      </c>
      <c r="F186" s="113">
        <v>15.82</v>
      </c>
      <c r="G186" s="113">
        <v>3.1640000000000001</v>
      </c>
    </row>
    <row r="187" spans="1:7">
      <c r="A187" s="190"/>
      <c r="B187" s="190"/>
      <c r="C187" s="112" t="s">
        <v>640</v>
      </c>
      <c r="D187" s="192" t="s">
        <v>640</v>
      </c>
      <c r="E187" s="191"/>
      <c r="F187" s="220" t="s">
        <v>640</v>
      </c>
      <c r="G187" s="113" t="s">
        <v>640</v>
      </c>
    </row>
    <row r="188" spans="1:7">
      <c r="A188" s="536" t="s">
        <v>135</v>
      </c>
      <c r="B188" s="537"/>
      <c r="C188" s="537"/>
      <c r="D188" s="537"/>
      <c r="E188" s="537"/>
      <c r="F188" s="538"/>
      <c r="G188" s="114">
        <v>9.4700000000000006</v>
      </c>
    </row>
    <row r="189" spans="1:7">
      <c r="A189" s="115"/>
      <c r="B189" s="116"/>
      <c r="C189" s="122"/>
      <c r="D189" s="116"/>
      <c r="E189" s="123"/>
      <c r="F189" s="124"/>
      <c r="G189" s="121"/>
    </row>
    <row r="190" spans="1:7">
      <c r="A190" s="224"/>
      <c r="B190" s="225"/>
      <c r="C190" s="233" t="s">
        <v>137</v>
      </c>
      <c r="D190" s="225"/>
      <c r="E190" s="225"/>
      <c r="F190" s="225"/>
      <c r="G190" s="226"/>
    </row>
    <row r="191" spans="1:7">
      <c r="A191" s="108" t="s">
        <v>67</v>
      </c>
      <c r="B191" s="108" t="s">
        <v>0</v>
      </c>
      <c r="C191" s="109" t="s">
        <v>38</v>
      </c>
      <c r="D191" s="108" t="s">
        <v>4</v>
      </c>
      <c r="E191" s="110" t="s">
        <v>132</v>
      </c>
      <c r="F191" s="111" t="s">
        <v>133</v>
      </c>
      <c r="G191" s="111" t="s">
        <v>134</v>
      </c>
    </row>
    <row r="192" spans="1:7">
      <c r="A192" s="190"/>
      <c r="B192" s="190"/>
      <c r="C192" s="112" t="s">
        <v>640</v>
      </c>
      <c r="D192" s="192" t="s">
        <v>640</v>
      </c>
      <c r="E192" s="191"/>
      <c r="F192" s="220" t="s">
        <v>640</v>
      </c>
      <c r="G192" s="113" t="s">
        <v>640</v>
      </c>
    </row>
    <row r="193" spans="1:7">
      <c r="A193" s="190"/>
      <c r="B193" s="190"/>
      <c r="C193" s="112" t="s">
        <v>640</v>
      </c>
      <c r="D193" s="192" t="s">
        <v>640</v>
      </c>
      <c r="E193" s="191"/>
      <c r="F193" s="220" t="s">
        <v>640</v>
      </c>
      <c r="G193" s="113" t="s">
        <v>640</v>
      </c>
    </row>
    <row r="194" spans="1:7">
      <c r="A194" s="190"/>
      <c r="B194" s="190"/>
      <c r="C194" s="112" t="s">
        <v>640</v>
      </c>
      <c r="D194" s="192" t="s">
        <v>640</v>
      </c>
      <c r="E194" s="191"/>
      <c r="F194" s="220" t="s">
        <v>640</v>
      </c>
      <c r="G194" s="113" t="s">
        <v>640</v>
      </c>
    </row>
    <row r="195" spans="1:7">
      <c r="A195" s="536" t="s">
        <v>135</v>
      </c>
      <c r="B195" s="537" t="s">
        <v>135</v>
      </c>
      <c r="C195" s="537"/>
      <c r="D195" s="537"/>
      <c r="E195" s="537"/>
      <c r="F195" s="538"/>
      <c r="G195" s="114" t="s">
        <v>640</v>
      </c>
    </row>
    <row r="196" spans="1:7" ht="13.5" thickBot="1">
      <c r="A196" s="115"/>
      <c r="B196" s="116"/>
      <c r="C196" s="125"/>
      <c r="D196" s="126"/>
      <c r="E196" s="127"/>
      <c r="F196" s="128"/>
      <c r="G196" s="129"/>
    </row>
    <row r="197" spans="1:7" ht="13.5" thickBot="1">
      <c r="A197" s="539" t="s">
        <v>24</v>
      </c>
      <c r="B197" s="540"/>
      <c r="C197" s="540"/>
      <c r="D197" s="540"/>
      <c r="E197" s="540"/>
      <c r="F197" s="541"/>
      <c r="G197" s="245">
        <v>9.4700000000000006</v>
      </c>
    </row>
    <row r="200" spans="1:7">
      <c r="A200" s="188"/>
      <c r="B200" s="189"/>
      <c r="C200" s="533" t="s">
        <v>1</v>
      </c>
      <c r="D200" s="533"/>
      <c r="E200" s="533"/>
      <c r="F200" s="533"/>
      <c r="G200" s="105" t="s">
        <v>4</v>
      </c>
    </row>
    <row r="201" spans="1:7" ht="32.25" customHeight="1">
      <c r="A201" s="542" t="s">
        <v>378</v>
      </c>
      <c r="B201" s="543"/>
      <c r="C201" s="534" t="s">
        <v>224</v>
      </c>
      <c r="D201" s="535"/>
      <c r="E201" s="535"/>
      <c r="F201" s="106">
        <v>65.77</v>
      </c>
      <c r="G201" s="107" t="s">
        <v>15</v>
      </c>
    </row>
    <row r="202" spans="1:7">
      <c r="A202" s="224"/>
      <c r="B202" s="225"/>
      <c r="C202" s="233" t="s">
        <v>131</v>
      </c>
      <c r="D202" s="225"/>
      <c r="E202" s="225"/>
      <c r="F202" s="225"/>
      <c r="G202" s="226"/>
    </row>
    <row r="203" spans="1:7">
      <c r="A203" s="108" t="s">
        <v>67</v>
      </c>
      <c r="B203" s="108" t="s">
        <v>0</v>
      </c>
      <c r="C203" s="109" t="s">
        <v>38</v>
      </c>
      <c r="D203" s="108" t="s">
        <v>4</v>
      </c>
      <c r="E203" s="110" t="s">
        <v>132</v>
      </c>
      <c r="F203" s="111" t="s">
        <v>133</v>
      </c>
      <c r="G203" s="111" t="s">
        <v>134</v>
      </c>
    </row>
    <row r="204" spans="1:7">
      <c r="A204" s="190"/>
      <c r="B204" s="190"/>
      <c r="C204" s="112" t="s">
        <v>640</v>
      </c>
      <c r="D204" s="192" t="s">
        <v>640</v>
      </c>
      <c r="E204" s="191"/>
      <c r="F204" s="220" t="s">
        <v>640</v>
      </c>
      <c r="G204" s="113" t="s">
        <v>640</v>
      </c>
    </row>
    <row r="205" spans="1:7">
      <c r="A205" s="190"/>
      <c r="B205" s="190"/>
      <c r="C205" s="112" t="s">
        <v>640</v>
      </c>
      <c r="D205" s="192" t="s">
        <v>640</v>
      </c>
      <c r="E205" s="191"/>
      <c r="F205" s="220" t="s">
        <v>640</v>
      </c>
      <c r="G205" s="113" t="s">
        <v>640</v>
      </c>
    </row>
    <row r="206" spans="1:7">
      <c r="A206" s="190"/>
      <c r="B206" s="190"/>
      <c r="C206" s="112" t="s">
        <v>640</v>
      </c>
      <c r="D206" s="192" t="s">
        <v>640</v>
      </c>
      <c r="E206" s="191"/>
      <c r="F206" s="220" t="s">
        <v>640</v>
      </c>
      <c r="G206" s="113" t="s">
        <v>640</v>
      </c>
    </row>
    <row r="207" spans="1:7">
      <c r="A207" s="536" t="s">
        <v>135</v>
      </c>
      <c r="B207" s="537"/>
      <c r="C207" s="537"/>
      <c r="D207" s="537"/>
      <c r="E207" s="537"/>
      <c r="F207" s="538"/>
      <c r="G207" s="114" t="s">
        <v>640</v>
      </c>
    </row>
    <row r="208" spans="1:7">
      <c r="A208" s="115"/>
      <c r="B208" s="116"/>
      <c r="C208" s="117"/>
      <c r="D208" s="118"/>
      <c r="E208" s="119"/>
      <c r="F208" s="120"/>
      <c r="G208" s="121"/>
    </row>
    <row r="209" spans="1:7">
      <c r="A209" s="224"/>
      <c r="B209" s="225"/>
      <c r="C209" s="233" t="s">
        <v>136</v>
      </c>
      <c r="D209" s="225"/>
      <c r="E209" s="225"/>
      <c r="F209" s="225"/>
      <c r="G209" s="226"/>
    </row>
    <row r="210" spans="1:7">
      <c r="A210" s="108" t="s">
        <v>67</v>
      </c>
      <c r="B210" s="108" t="s">
        <v>0</v>
      </c>
      <c r="C210" s="109" t="s">
        <v>38</v>
      </c>
      <c r="D210" s="108" t="s">
        <v>4</v>
      </c>
      <c r="E210" s="110" t="s">
        <v>132</v>
      </c>
      <c r="F210" s="111" t="s">
        <v>133</v>
      </c>
      <c r="G210" s="111" t="s">
        <v>134</v>
      </c>
    </row>
    <row r="211" spans="1:7">
      <c r="A211" s="190" t="s">
        <v>69</v>
      </c>
      <c r="B211" s="190">
        <v>88264</v>
      </c>
      <c r="C211" s="112" t="s">
        <v>76</v>
      </c>
      <c r="D211" s="192" t="s">
        <v>42</v>
      </c>
      <c r="E211" s="191">
        <v>2</v>
      </c>
      <c r="F211" s="113">
        <v>21.02</v>
      </c>
      <c r="G211" s="113">
        <v>42.04</v>
      </c>
    </row>
    <row r="212" spans="1:7">
      <c r="A212" s="190" t="s">
        <v>69</v>
      </c>
      <c r="B212" s="190">
        <v>88247</v>
      </c>
      <c r="C212" s="112" t="s">
        <v>87</v>
      </c>
      <c r="D212" s="192" t="s">
        <v>42</v>
      </c>
      <c r="E212" s="191">
        <v>1.5</v>
      </c>
      <c r="F212" s="113">
        <v>15.82</v>
      </c>
      <c r="G212" s="113">
        <v>23.73</v>
      </c>
    </row>
    <row r="213" spans="1:7">
      <c r="A213" s="190"/>
      <c r="B213" s="190"/>
      <c r="C213" s="112" t="s">
        <v>640</v>
      </c>
      <c r="D213" s="192" t="s">
        <v>640</v>
      </c>
      <c r="E213" s="191"/>
      <c r="F213" s="220" t="s">
        <v>640</v>
      </c>
      <c r="G213" s="113" t="s">
        <v>640</v>
      </c>
    </row>
    <row r="214" spans="1:7">
      <c r="A214" s="536" t="s">
        <v>135</v>
      </c>
      <c r="B214" s="537"/>
      <c r="C214" s="537"/>
      <c r="D214" s="537"/>
      <c r="E214" s="537"/>
      <c r="F214" s="538"/>
      <c r="G214" s="114">
        <v>65.77</v>
      </c>
    </row>
    <row r="215" spans="1:7">
      <c r="A215" s="115"/>
      <c r="B215" s="116"/>
      <c r="C215" s="122"/>
      <c r="D215" s="116"/>
      <c r="E215" s="123"/>
      <c r="F215" s="124"/>
      <c r="G215" s="121"/>
    </row>
    <row r="216" spans="1:7">
      <c r="A216" s="224"/>
      <c r="B216" s="225"/>
      <c r="C216" s="233" t="s">
        <v>137</v>
      </c>
      <c r="D216" s="225"/>
      <c r="E216" s="225"/>
      <c r="F216" s="225"/>
      <c r="G216" s="226"/>
    </row>
    <row r="217" spans="1:7">
      <c r="A217" s="108" t="s">
        <v>67</v>
      </c>
      <c r="B217" s="108" t="s">
        <v>0</v>
      </c>
      <c r="C217" s="109" t="s">
        <v>38</v>
      </c>
      <c r="D217" s="108" t="s">
        <v>4</v>
      </c>
      <c r="E217" s="110" t="s">
        <v>132</v>
      </c>
      <c r="F217" s="111" t="s">
        <v>133</v>
      </c>
      <c r="G217" s="111" t="s">
        <v>134</v>
      </c>
    </row>
    <row r="218" spans="1:7">
      <c r="A218" s="190"/>
      <c r="B218" s="190"/>
      <c r="C218" s="112" t="s">
        <v>640</v>
      </c>
      <c r="D218" s="192" t="s">
        <v>640</v>
      </c>
      <c r="E218" s="191"/>
      <c r="F218" s="220" t="s">
        <v>640</v>
      </c>
      <c r="G218" s="113" t="s">
        <v>640</v>
      </c>
    </row>
    <row r="219" spans="1:7">
      <c r="A219" s="190"/>
      <c r="B219" s="190"/>
      <c r="C219" s="112" t="s">
        <v>640</v>
      </c>
      <c r="D219" s="192" t="s">
        <v>640</v>
      </c>
      <c r="E219" s="191"/>
      <c r="F219" s="220" t="s">
        <v>640</v>
      </c>
      <c r="G219" s="113" t="s">
        <v>640</v>
      </c>
    </row>
    <row r="220" spans="1:7">
      <c r="A220" s="190"/>
      <c r="B220" s="190"/>
      <c r="C220" s="112" t="s">
        <v>640</v>
      </c>
      <c r="D220" s="192" t="s">
        <v>640</v>
      </c>
      <c r="E220" s="191"/>
      <c r="F220" s="220" t="s">
        <v>640</v>
      </c>
      <c r="G220" s="113" t="s">
        <v>640</v>
      </c>
    </row>
    <row r="221" spans="1:7">
      <c r="A221" s="536" t="s">
        <v>135</v>
      </c>
      <c r="B221" s="537" t="s">
        <v>135</v>
      </c>
      <c r="C221" s="537"/>
      <c r="D221" s="537"/>
      <c r="E221" s="537"/>
      <c r="F221" s="538"/>
      <c r="G221" s="114" t="s">
        <v>640</v>
      </c>
    </row>
    <row r="222" spans="1:7" ht="13.5" thickBot="1">
      <c r="A222" s="115"/>
      <c r="B222" s="116"/>
      <c r="C222" s="125"/>
      <c r="D222" s="126"/>
      <c r="E222" s="127"/>
      <c r="F222" s="128"/>
      <c r="G222" s="129"/>
    </row>
    <row r="223" spans="1:7" ht="13.5" thickBot="1">
      <c r="A223" s="539" t="s">
        <v>24</v>
      </c>
      <c r="B223" s="540"/>
      <c r="C223" s="540"/>
      <c r="D223" s="540"/>
      <c r="E223" s="540"/>
      <c r="F223" s="541"/>
      <c r="G223" s="245">
        <v>65.77</v>
      </c>
    </row>
    <row r="226" spans="1:7">
      <c r="A226" s="188"/>
      <c r="B226" s="189"/>
      <c r="C226" s="533" t="s">
        <v>1</v>
      </c>
      <c r="D226" s="533"/>
      <c r="E226" s="533"/>
      <c r="F226" s="533"/>
      <c r="G226" s="105" t="s">
        <v>4</v>
      </c>
    </row>
    <row r="227" spans="1:7" ht="32.25" customHeight="1">
      <c r="A227" s="542" t="s">
        <v>379</v>
      </c>
      <c r="B227" s="543"/>
      <c r="C227" s="534" t="s">
        <v>323</v>
      </c>
      <c r="D227" s="535"/>
      <c r="E227" s="535"/>
      <c r="F227" s="106">
        <v>28.93</v>
      </c>
      <c r="G227" s="107" t="s">
        <v>15</v>
      </c>
    </row>
    <row r="228" spans="1:7">
      <c r="A228" s="224"/>
      <c r="B228" s="225"/>
      <c r="C228" s="233" t="s">
        <v>131</v>
      </c>
      <c r="D228" s="225"/>
      <c r="E228" s="225"/>
      <c r="F228" s="225"/>
      <c r="G228" s="226"/>
    </row>
    <row r="229" spans="1:7">
      <c r="A229" s="108" t="s">
        <v>67</v>
      </c>
      <c r="B229" s="108" t="s">
        <v>0</v>
      </c>
      <c r="C229" s="109" t="s">
        <v>38</v>
      </c>
      <c r="D229" s="108" t="s">
        <v>4</v>
      </c>
      <c r="E229" s="110" t="s">
        <v>132</v>
      </c>
      <c r="F229" s="111" t="s">
        <v>133</v>
      </c>
      <c r="G229" s="111" t="s">
        <v>134</v>
      </c>
    </row>
    <row r="230" spans="1:7">
      <c r="A230" s="190"/>
      <c r="B230" s="190"/>
      <c r="C230" s="112" t="s">
        <v>640</v>
      </c>
      <c r="D230" s="192" t="s">
        <v>640</v>
      </c>
      <c r="E230" s="191"/>
      <c r="F230" s="220" t="s">
        <v>640</v>
      </c>
      <c r="G230" s="113" t="s">
        <v>640</v>
      </c>
    </row>
    <row r="231" spans="1:7">
      <c r="A231" s="190"/>
      <c r="B231" s="190"/>
      <c r="C231" s="112" t="s">
        <v>640</v>
      </c>
      <c r="D231" s="192" t="s">
        <v>640</v>
      </c>
      <c r="E231" s="191"/>
      <c r="F231" s="220" t="s">
        <v>640</v>
      </c>
      <c r="G231" s="113" t="s">
        <v>640</v>
      </c>
    </row>
    <row r="232" spans="1:7">
      <c r="A232" s="190"/>
      <c r="B232" s="190"/>
      <c r="C232" s="112" t="s">
        <v>640</v>
      </c>
      <c r="D232" s="192" t="s">
        <v>640</v>
      </c>
      <c r="E232" s="191"/>
      <c r="F232" s="220" t="s">
        <v>640</v>
      </c>
      <c r="G232" s="113" t="s">
        <v>640</v>
      </c>
    </row>
    <row r="233" spans="1:7">
      <c r="A233" s="536" t="s">
        <v>135</v>
      </c>
      <c r="B233" s="537"/>
      <c r="C233" s="537"/>
      <c r="D233" s="537"/>
      <c r="E233" s="537"/>
      <c r="F233" s="538"/>
      <c r="G233" s="114" t="s">
        <v>640</v>
      </c>
    </row>
    <row r="234" spans="1:7">
      <c r="A234" s="115"/>
      <c r="B234" s="116"/>
      <c r="C234" s="117"/>
      <c r="D234" s="118"/>
      <c r="E234" s="119"/>
      <c r="F234" s="120"/>
      <c r="G234" s="121"/>
    </row>
    <row r="235" spans="1:7">
      <c r="A235" s="224"/>
      <c r="B235" s="225"/>
      <c r="C235" s="233" t="s">
        <v>136</v>
      </c>
      <c r="D235" s="225"/>
      <c r="E235" s="225"/>
      <c r="F235" s="225"/>
      <c r="G235" s="226"/>
    </row>
    <row r="236" spans="1:7">
      <c r="A236" s="108" t="s">
        <v>67</v>
      </c>
      <c r="B236" s="108" t="s">
        <v>0</v>
      </c>
      <c r="C236" s="109" t="s">
        <v>38</v>
      </c>
      <c r="D236" s="108" t="s">
        <v>4</v>
      </c>
      <c r="E236" s="110" t="s">
        <v>132</v>
      </c>
      <c r="F236" s="111" t="s">
        <v>133</v>
      </c>
      <c r="G236" s="111" t="s">
        <v>134</v>
      </c>
    </row>
    <row r="237" spans="1:7">
      <c r="A237" s="190" t="s">
        <v>69</v>
      </c>
      <c r="B237" s="190">
        <v>88264</v>
      </c>
      <c r="C237" s="112" t="s">
        <v>76</v>
      </c>
      <c r="D237" s="192" t="s">
        <v>42</v>
      </c>
      <c r="E237" s="191">
        <v>1</v>
      </c>
      <c r="F237" s="113">
        <v>21.02</v>
      </c>
      <c r="G237" s="113">
        <v>21.02</v>
      </c>
    </row>
    <row r="238" spans="1:7">
      <c r="A238" s="190" t="s">
        <v>69</v>
      </c>
      <c r="B238" s="190">
        <v>88247</v>
      </c>
      <c r="C238" s="112" t="s">
        <v>87</v>
      </c>
      <c r="D238" s="192" t="s">
        <v>42</v>
      </c>
      <c r="E238" s="191">
        <v>0.5</v>
      </c>
      <c r="F238" s="113">
        <v>15.82</v>
      </c>
      <c r="G238" s="113">
        <v>7.91</v>
      </c>
    </row>
    <row r="239" spans="1:7">
      <c r="A239" s="190"/>
      <c r="B239" s="190"/>
      <c r="C239" s="112" t="s">
        <v>640</v>
      </c>
      <c r="D239" s="192" t="s">
        <v>640</v>
      </c>
      <c r="E239" s="191"/>
      <c r="F239" s="220" t="s">
        <v>640</v>
      </c>
      <c r="G239" s="113" t="s">
        <v>640</v>
      </c>
    </row>
    <row r="240" spans="1:7">
      <c r="A240" s="536" t="s">
        <v>135</v>
      </c>
      <c r="B240" s="537"/>
      <c r="C240" s="537"/>
      <c r="D240" s="537"/>
      <c r="E240" s="537"/>
      <c r="F240" s="538"/>
      <c r="G240" s="114">
        <v>28.93</v>
      </c>
    </row>
    <row r="241" spans="1:7">
      <c r="A241" s="115"/>
      <c r="B241" s="116"/>
      <c r="C241" s="122"/>
      <c r="D241" s="116"/>
      <c r="E241" s="123"/>
      <c r="F241" s="124"/>
      <c r="G241" s="121"/>
    </row>
    <row r="242" spans="1:7">
      <c r="A242" s="224"/>
      <c r="B242" s="225"/>
      <c r="C242" s="233" t="s">
        <v>137</v>
      </c>
      <c r="D242" s="225"/>
      <c r="E242" s="225"/>
      <c r="F242" s="225"/>
      <c r="G242" s="226"/>
    </row>
    <row r="243" spans="1:7">
      <c r="A243" s="108" t="s">
        <v>67</v>
      </c>
      <c r="B243" s="108" t="s">
        <v>0</v>
      </c>
      <c r="C243" s="109" t="s">
        <v>38</v>
      </c>
      <c r="D243" s="108" t="s">
        <v>4</v>
      </c>
      <c r="E243" s="110" t="s">
        <v>132</v>
      </c>
      <c r="F243" s="111" t="s">
        <v>133</v>
      </c>
      <c r="G243" s="111" t="s">
        <v>134</v>
      </c>
    </row>
    <row r="244" spans="1:7">
      <c r="A244" s="190"/>
      <c r="B244" s="190"/>
      <c r="C244" s="112" t="s">
        <v>640</v>
      </c>
      <c r="D244" s="192" t="s">
        <v>640</v>
      </c>
      <c r="E244" s="191"/>
      <c r="F244" s="220" t="s">
        <v>640</v>
      </c>
      <c r="G244" s="113" t="s">
        <v>640</v>
      </c>
    </row>
    <row r="245" spans="1:7">
      <c r="A245" s="190"/>
      <c r="B245" s="190"/>
      <c r="C245" s="112" t="s">
        <v>640</v>
      </c>
      <c r="D245" s="192" t="s">
        <v>640</v>
      </c>
      <c r="E245" s="191"/>
      <c r="F245" s="220" t="s">
        <v>640</v>
      </c>
      <c r="G245" s="113" t="s">
        <v>640</v>
      </c>
    </row>
    <row r="246" spans="1:7">
      <c r="A246" s="190"/>
      <c r="B246" s="190"/>
      <c r="C246" s="112" t="s">
        <v>640</v>
      </c>
      <c r="D246" s="192" t="s">
        <v>640</v>
      </c>
      <c r="E246" s="191"/>
      <c r="F246" s="220" t="s">
        <v>640</v>
      </c>
      <c r="G246" s="113" t="s">
        <v>640</v>
      </c>
    </row>
    <row r="247" spans="1:7">
      <c r="A247" s="536" t="s">
        <v>135</v>
      </c>
      <c r="B247" s="537" t="s">
        <v>135</v>
      </c>
      <c r="C247" s="537"/>
      <c r="D247" s="537"/>
      <c r="E247" s="537"/>
      <c r="F247" s="538"/>
      <c r="G247" s="114" t="s">
        <v>640</v>
      </c>
    </row>
    <row r="248" spans="1:7" ht="13.5" thickBot="1">
      <c r="A248" s="115"/>
      <c r="B248" s="116"/>
      <c r="C248" s="125"/>
      <c r="D248" s="126"/>
      <c r="E248" s="127"/>
      <c r="F248" s="128"/>
      <c r="G248" s="129"/>
    </row>
    <row r="249" spans="1:7" ht="13.5" thickBot="1">
      <c r="A249" s="539" t="s">
        <v>24</v>
      </c>
      <c r="B249" s="540"/>
      <c r="C249" s="540"/>
      <c r="D249" s="540"/>
      <c r="E249" s="540"/>
      <c r="F249" s="541"/>
      <c r="G249" s="245">
        <v>28.93</v>
      </c>
    </row>
    <row r="252" spans="1:7">
      <c r="A252" s="188"/>
      <c r="B252" s="189"/>
      <c r="C252" s="533" t="s">
        <v>1</v>
      </c>
      <c r="D252" s="533"/>
      <c r="E252" s="533"/>
      <c r="F252" s="533"/>
      <c r="G252" s="105" t="s">
        <v>4</v>
      </c>
    </row>
    <row r="253" spans="1:7" ht="32.25" customHeight="1">
      <c r="A253" s="542" t="s">
        <v>380</v>
      </c>
      <c r="B253" s="543"/>
      <c r="C253" s="534" t="s">
        <v>324</v>
      </c>
      <c r="D253" s="535"/>
      <c r="E253" s="535"/>
      <c r="F253" s="106">
        <v>94.7</v>
      </c>
      <c r="G253" s="107" t="s">
        <v>15</v>
      </c>
    </row>
    <row r="254" spans="1:7">
      <c r="A254" s="224"/>
      <c r="B254" s="225"/>
      <c r="C254" s="233" t="s">
        <v>131</v>
      </c>
      <c r="D254" s="225"/>
      <c r="E254" s="225"/>
      <c r="F254" s="225"/>
      <c r="G254" s="226"/>
    </row>
    <row r="255" spans="1:7">
      <c r="A255" s="108" t="s">
        <v>67</v>
      </c>
      <c r="B255" s="108" t="s">
        <v>0</v>
      </c>
      <c r="C255" s="109" t="s">
        <v>38</v>
      </c>
      <c r="D255" s="108" t="s">
        <v>4</v>
      </c>
      <c r="E255" s="110" t="s">
        <v>132</v>
      </c>
      <c r="F255" s="111" t="s">
        <v>133</v>
      </c>
      <c r="G255" s="111" t="s">
        <v>134</v>
      </c>
    </row>
    <row r="256" spans="1:7">
      <c r="A256" s="190"/>
      <c r="B256" s="190"/>
      <c r="C256" s="112" t="s">
        <v>640</v>
      </c>
      <c r="D256" s="192" t="s">
        <v>640</v>
      </c>
      <c r="E256" s="191"/>
      <c r="F256" s="220" t="s">
        <v>640</v>
      </c>
      <c r="G256" s="113" t="s">
        <v>640</v>
      </c>
    </row>
    <row r="257" spans="1:7">
      <c r="A257" s="190"/>
      <c r="B257" s="190"/>
      <c r="C257" s="112" t="s">
        <v>640</v>
      </c>
      <c r="D257" s="192" t="s">
        <v>640</v>
      </c>
      <c r="E257" s="191"/>
      <c r="F257" s="220" t="s">
        <v>640</v>
      </c>
      <c r="G257" s="113" t="s">
        <v>640</v>
      </c>
    </row>
    <row r="258" spans="1:7">
      <c r="A258" s="190"/>
      <c r="B258" s="190"/>
      <c r="C258" s="112" t="s">
        <v>640</v>
      </c>
      <c r="D258" s="192" t="s">
        <v>640</v>
      </c>
      <c r="E258" s="191"/>
      <c r="F258" s="220" t="s">
        <v>640</v>
      </c>
      <c r="G258" s="113" t="s">
        <v>640</v>
      </c>
    </row>
    <row r="259" spans="1:7">
      <c r="A259" s="536" t="s">
        <v>135</v>
      </c>
      <c r="B259" s="537"/>
      <c r="C259" s="537"/>
      <c r="D259" s="537"/>
      <c r="E259" s="537"/>
      <c r="F259" s="538"/>
      <c r="G259" s="114" t="s">
        <v>640</v>
      </c>
    </row>
    <row r="260" spans="1:7">
      <c r="A260" s="115"/>
      <c r="B260" s="116"/>
      <c r="C260" s="117"/>
      <c r="D260" s="118"/>
      <c r="E260" s="119"/>
      <c r="F260" s="120"/>
      <c r="G260" s="121"/>
    </row>
    <row r="261" spans="1:7">
      <c r="A261" s="224"/>
      <c r="B261" s="225"/>
      <c r="C261" s="233" t="s">
        <v>136</v>
      </c>
      <c r="D261" s="225"/>
      <c r="E261" s="225"/>
      <c r="F261" s="225"/>
      <c r="G261" s="226"/>
    </row>
    <row r="262" spans="1:7">
      <c r="A262" s="108" t="s">
        <v>67</v>
      </c>
      <c r="B262" s="108" t="s">
        <v>0</v>
      </c>
      <c r="C262" s="109" t="s">
        <v>38</v>
      </c>
      <c r="D262" s="108" t="s">
        <v>4</v>
      </c>
      <c r="E262" s="110" t="s">
        <v>132</v>
      </c>
      <c r="F262" s="111" t="s">
        <v>133</v>
      </c>
      <c r="G262" s="111" t="s">
        <v>134</v>
      </c>
    </row>
    <row r="263" spans="1:7">
      <c r="A263" s="190" t="s">
        <v>69</v>
      </c>
      <c r="B263" s="190">
        <v>88264</v>
      </c>
      <c r="C263" s="112" t="s">
        <v>76</v>
      </c>
      <c r="D263" s="192" t="s">
        <v>42</v>
      </c>
      <c r="E263" s="191">
        <v>3</v>
      </c>
      <c r="F263" s="113">
        <v>21.02</v>
      </c>
      <c r="G263" s="113">
        <v>63.06</v>
      </c>
    </row>
    <row r="264" spans="1:7">
      <c r="A264" s="190" t="s">
        <v>69</v>
      </c>
      <c r="B264" s="190">
        <v>88247</v>
      </c>
      <c r="C264" s="112" t="s">
        <v>87</v>
      </c>
      <c r="D264" s="192" t="s">
        <v>42</v>
      </c>
      <c r="E264" s="191">
        <v>2</v>
      </c>
      <c r="F264" s="113">
        <v>15.82</v>
      </c>
      <c r="G264" s="113">
        <v>31.64</v>
      </c>
    </row>
    <row r="265" spans="1:7">
      <c r="A265" s="190"/>
      <c r="B265" s="190"/>
      <c r="C265" s="112" t="s">
        <v>640</v>
      </c>
      <c r="D265" s="192" t="s">
        <v>640</v>
      </c>
      <c r="E265" s="191"/>
      <c r="F265" s="220" t="s">
        <v>640</v>
      </c>
      <c r="G265" s="113" t="s">
        <v>640</v>
      </c>
    </row>
    <row r="266" spans="1:7">
      <c r="A266" s="536" t="s">
        <v>135</v>
      </c>
      <c r="B266" s="537"/>
      <c r="C266" s="537"/>
      <c r="D266" s="537"/>
      <c r="E266" s="537"/>
      <c r="F266" s="538"/>
      <c r="G266" s="114">
        <v>94.7</v>
      </c>
    </row>
    <row r="267" spans="1:7">
      <c r="A267" s="115"/>
      <c r="B267" s="116"/>
      <c r="C267" s="122"/>
      <c r="D267" s="116"/>
      <c r="E267" s="123"/>
      <c r="F267" s="124"/>
      <c r="G267" s="121"/>
    </row>
    <row r="268" spans="1:7">
      <c r="A268" s="224"/>
      <c r="B268" s="225"/>
      <c r="C268" s="233" t="s">
        <v>137</v>
      </c>
      <c r="D268" s="225"/>
      <c r="E268" s="225"/>
      <c r="F268" s="225"/>
      <c r="G268" s="226"/>
    </row>
    <row r="269" spans="1:7">
      <c r="A269" s="108" t="s">
        <v>67</v>
      </c>
      <c r="B269" s="108" t="s">
        <v>0</v>
      </c>
      <c r="C269" s="109" t="s">
        <v>38</v>
      </c>
      <c r="D269" s="108" t="s">
        <v>4</v>
      </c>
      <c r="E269" s="110" t="s">
        <v>132</v>
      </c>
      <c r="F269" s="111" t="s">
        <v>133</v>
      </c>
      <c r="G269" s="111" t="s">
        <v>134</v>
      </c>
    </row>
    <row r="270" spans="1:7">
      <c r="A270" s="190"/>
      <c r="B270" s="190"/>
      <c r="C270" s="112" t="s">
        <v>640</v>
      </c>
      <c r="D270" s="192" t="s">
        <v>640</v>
      </c>
      <c r="E270" s="191"/>
      <c r="F270" s="220" t="s">
        <v>640</v>
      </c>
      <c r="G270" s="113" t="s">
        <v>640</v>
      </c>
    </row>
    <row r="271" spans="1:7">
      <c r="A271" s="190"/>
      <c r="B271" s="190"/>
      <c r="C271" s="112" t="s">
        <v>640</v>
      </c>
      <c r="D271" s="192" t="s">
        <v>640</v>
      </c>
      <c r="E271" s="191"/>
      <c r="F271" s="220" t="s">
        <v>640</v>
      </c>
      <c r="G271" s="113" t="s">
        <v>640</v>
      </c>
    </row>
    <row r="272" spans="1:7">
      <c r="A272" s="190"/>
      <c r="B272" s="190"/>
      <c r="C272" s="112" t="s">
        <v>640</v>
      </c>
      <c r="D272" s="192" t="s">
        <v>640</v>
      </c>
      <c r="E272" s="191"/>
      <c r="F272" s="220" t="s">
        <v>640</v>
      </c>
      <c r="G272" s="113" t="s">
        <v>640</v>
      </c>
    </row>
    <row r="273" spans="1:7">
      <c r="A273" s="536" t="s">
        <v>135</v>
      </c>
      <c r="B273" s="537" t="s">
        <v>135</v>
      </c>
      <c r="C273" s="537"/>
      <c r="D273" s="537"/>
      <c r="E273" s="537"/>
      <c r="F273" s="538"/>
      <c r="G273" s="114" t="s">
        <v>640</v>
      </c>
    </row>
    <row r="274" spans="1:7" ht="13.5" thickBot="1">
      <c r="A274" s="115"/>
      <c r="B274" s="116"/>
      <c r="C274" s="125"/>
      <c r="D274" s="126"/>
      <c r="E274" s="127"/>
      <c r="F274" s="128"/>
      <c r="G274" s="129"/>
    </row>
    <row r="275" spans="1:7" ht="13.5" thickBot="1">
      <c r="A275" s="539" t="s">
        <v>24</v>
      </c>
      <c r="B275" s="540"/>
      <c r="C275" s="540"/>
      <c r="D275" s="540"/>
      <c r="E275" s="540"/>
      <c r="F275" s="541"/>
      <c r="G275" s="245">
        <v>94.7</v>
      </c>
    </row>
    <row r="278" spans="1:7">
      <c r="A278" s="188"/>
      <c r="B278" s="189"/>
      <c r="C278" s="533" t="s">
        <v>1</v>
      </c>
      <c r="D278" s="533"/>
      <c r="E278" s="533"/>
      <c r="F278" s="533"/>
      <c r="G278" s="105" t="s">
        <v>4</v>
      </c>
    </row>
    <row r="279" spans="1:7" ht="32.25" customHeight="1">
      <c r="A279" s="542" t="s">
        <v>381</v>
      </c>
      <c r="B279" s="543"/>
      <c r="C279" s="534" t="s">
        <v>458</v>
      </c>
      <c r="D279" s="535"/>
      <c r="E279" s="535"/>
      <c r="F279" s="106">
        <v>309.60000000000002</v>
      </c>
      <c r="G279" s="107" t="s">
        <v>15</v>
      </c>
    </row>
    <row r="280" spans="1:7">
      <c r="A280" s="224"/>
      <c r="B280" s="225"/>
      <c r="C280" s="233" t="s">
        <v>131</v>
      </c>
      <c r="D280" s="225"/>
      <c r="E280" s="225"/>
      <c r="F280" s="225"/>
      <c r="G280" s="226"/>
    </row>
    <row r="281" spans="1:7">
      <c r="A281" s="108" t="s">
        <v>67</v>
      </c>
      <c r="B281" s="108" t="s">
        <v>0</v>
      </c>
      <c r="C281" s="109" t="s">
        <v>38</v>
      </c>
      <c r="D281" s="108" t="s">
        <v>4</v>
      </c>
      <c r="E281" s="110" t="s">
        <v>132</v>
      </c>
      <c r="F281" s="111" t="s">
        <v>133</v>
      </c>
      <c r="G281" s="111" t="s">
        <v>134</v>
      </c>
    </row>
    <row r="282" spans="1:7">
      <c r="A282" s="190"/>
      <c r="B282" s="190"/>
      <c r="C282" s="112" t="s">
        <v>640</v>
      </c>
      <c r="D282" s="192" t="s">
        <v>640</v>
      </c>
      <c r="E282" s="191"/>
      <c r="F282" s="220" t="s">
        <v>640</v>
      </c>
      <c r="G282" s="113" t="s">
        <v>640</v>
      </c>
    </row>
    <row r="283" spans="1:7">
      <c r="A283" s="190"/>
      <c r="B283" s="190"/>
      <c r="C283" s="112" t="s">
        <v>640</v>
      </c>
      <c r="D283" s="192" t="s">
        <v>640</v>
      </c>
      <c r="E283" s="191"/>
      <c r="F283" s="220" t="s">
        <v>640</v>
      </c>
      <c r="G283" s="113" t="s">
        <v>640</v>
      </c>
    </row>
    <row r="284" spans="1:7">
      <c r="A284" s="190"/>
      <c r="B284" s="190"/>
      <c r="C284" s="112" t="s">
        <v>640</v>
      </c>
      <c r="D284" s="192" t="s">
        <v>640</v>
      </c>
      <c r="E284" s="191"/>
      <c r="F284" s="220" t="s">
        <v>640</v>
      </c>
      <c r="G284" s="113" t="s">
        <v>640</v>
      </c>
    </row>
    <row r="285" spans="1:7">
      <c r="A285" s="536" t="s">
        <v>135</v>
      </c>
      <c r="B285" s="537"/>
      <c r="C285" s="537"/>
      <c r="D285" s="537"/>
      <c r="E285" s="537"/>
      <c r="F285" s="538"/>
      <c r="G285" s="114" t="s">
        <v>640</v>
      </c>
    </row>
    <row r="286" spans="1:7">
      <c r="A286" s="115"/>
      <c r="B286" s="116"/>
      <c r="C286" s="117"/>
      <c r="D286" s="118"/>
      <c r="E286" s="119"/>
      <c r="F286" s="120"/>
      <c r="G286" s="121"/>
    </row>
    <row r="287" spans="1:7">
      <c r="A287" s="224"/>
      <c r="B287" s="225"/>
      <c r="C287" s="233" t="s">
        <v>136</v>
      </c>
      <c r="D287" s="225"/>
      <c r="E287" s="225"/>
      <c r="F287" s="225"/>
      <c r="G287" s="226"/>
    </row>
    <row r="288" spans="1:7">
      <c r="A288" s="108" t="s">
        <v>67</v>
      </c>
      <c r="B288" s="108" t="s">
        <v>0</v>
      </c>
      <c r="C288" s="109" t="s">
        <v>38</v>
      </c>
      <c r="D288" s="108" t="s">
        <v>4</v>
      </c>
      <c r="E288" s="110" t="s">
        <v>132</v>
      </c>
      <c r="F288" s="111" t="s">
        <v>133</v>
      </c>
      <c r="G288" s="111" t="s">
        <v>134</v>
      </c>
    </row>
    <row r="289" spans="1:9">
      <c r="A289" s="190" t="s">
        <v>69</v>
      </c>
      <c r="B289" s="190">
        <v>88264</v>
      </c>
      <c r="C289" s="112" t="s">
        <v>76</v>
      </c>
      <c r="D289" s="192" t="s">
        <v>42</v>
      </c>
      <c r="E289" s="191">
        <v>6</v>
      </c>
      <c r="F289" s="113">
        <v>21.02</v>
      </c>
      <c r="G289" s="113">
        <v>126.12</v>
      </c>
    </row>
    <row r="290" spans="1:9">
      <c r="A290" s="190" t="s">
        <v>69</v>
      </c>
      <c r="B290" s="190">
        <v>88247</v>
      </c>
      <c r="C290" s="112" t="s">
        <v>87</v>
      </c>
      <c r="D290" s="192" t="s">
        <v>42</v>
      </c>
      <c r="E290" s="191">
        <v>6</v>
      </c>
      <c r="F290" s="113">
        <v>15.82</v>
      </c>
      <c r="G290" s="113">
        <v>94.92</v>
      </c>
    </row>
    <row r="291" spans="1:9">
      <c r="A291" s="190" t="s">
        <v>69</v>
      </c>
      <c r="B291" s="190">
        <v>88316</v>
      </c>
      <c r="C291" s="112" t="s">
        <v>75</v>
      </c>
      <c r="D291" s="192" t="s">
        <v>42</v>
      </c>
      <c r="E291" s="191">
        <v>6</v>
      </c>
      <c r="F291" s="113">
        <v>14.76</v>
      </c>
      <c r="G291" s="113">
        <v>88.56</v>
      </c>
    </row>
    <row r="292" spans="1:9">
      <c r="A292" s="536" t="s">
        <v>135</v>
      </c>
      <c r="B292" s="537"/>
      <c r="C292" s="537"/>
      <c r="D292" s="537"/>
      <c r="E292" s="537"/>
      <c r="F292" s="538"/>
      <c r="G292" s="114">
        <v>309.60000000000002</v>
      </c>
    </row>
    <row r="293" spans="1:9">
      <c r="A293" s="115"/>
      <c r="B293" s="116"/>
      <c r="C293" s="122"/>
      <c r="D293" s="116"/>
      <c r="E293" s="123"/>
      <c r="F293" s="124"/>
      <c r="G293" s="121"/>
    </row>
    <row r="294" spans="1:9">
      <c r="A294" s="224"/>
      <c r="B294" s="225"/>
      <c r="C294" s="233" t="s">
        <v>137</v>
      </c>
      <c r="D294" s="225"/>
      <c r="E294" s="225"/>
      <c r="F294" s="225"/>
      <c r="G294" s="226"/>
    </row>
    <row r="295" spans="1:9">
      <c r="A295" s="108" t="s">
        <v>67</v>
      </c>
      <c r="B295" s="108" t="s">
        <v>0</v>
      </c>
      <c r="C295" s="109" t="s">
        <v>38</v>
      </c>
      <c r="D295" s="108" t="s">
        <v>4</v>
      </c>
      <c r="E295" s="110" t="s">
        <v>132</v>
      </c>
      <c r="F295" s="111" t="s">
        <v>133</v>
      </c>
      <c r="G295" s="111" t="s">
        <v>134</v>
      </c>
    </row>
    <row r="296" spans="1:9">
      <c r="A296" s="190"/>
      <c r="B296" s="190"/>
      <c r="C296" s="112" t="s">
        <v>640</v>
      </c>
      <c r="D296" s="192" t="s">
        <v>640</v>
      </c>
      <c r="E296" s="191"/>
      <c r="F296" s="220" t="s">
        <v>640</v>
      </c>
      <c r="G296" s="113" t="s">
        <v>640</v>
      </c>
    </row>
    <row r="297" spans="1:9">
      <c r="A297" s="190"/>
      <c r="B297" s="190"/>
      <c r="C297" s="112" t="s">
        <v>640</v>
      </c>
      <c r="D297" s="192" t="s">
        <v>640</v>
      </c>
      <c r="E297" s="191"/>
      <c r="F297" s="220" t="s">
        <v>640</v>
      </c>
      <c r="G297" s="113" t="s">
        <v>640</v>
      </c>
    </row>
    <row r="298" spans="1:9">
      <c r="A298" s="190"/>
      <c r="B298" s="190"/>
      <c r="C298" s="112" t="s">
        <v>640</v>
      </c>
      <c r="D298" s="192" t="s">
        <v>640</v>
      </c>
      <c r="E298" s="191"/>
      <c r="F298" s="220" t="s">
        <v>640</v>
      </c>
      <c r="G298" s="113" t="s">
        <v>640</v>
      </c>
    </row>
    <row r="299" spans="1:9">
      <c r="A299" s="536" t="s">
        <v>135</v>
      </c>
      <c r="B299" s="537" t="s">
        <v>135</v>
      </c>
      <c r="C299" s="537"/>
      <c r="D299" s="537"/>
      <c r="E299" s="537"/>
      <c r="F299" s="538"/>
      <c r="G299" s="114" t="s">
        <v>640</v>
      </c>
    </row>
    <row r="300" spans="1:9" ht="13.5" thickBot="1">
      <c r="A300" s="115"/>
      <c r="B300" s="116"/>
      <c r="C300" s="125"/>
      <c r="D300" s="126"/>
      <c r="E300" s="127"/>
      <c r="F300" s="128"/>
      <c r="G300" s="129"/>
    </row>
    <row r="301" spans="1:9" ht="13.5" thickBot="1">
      <c r="A301" s="539" t="s">
        <v>24</v>
      </c>
      <c r="B301" s="540"/>
      <c r="C301" s="540"/>
      <c r="D301" s="540"/>
      <c r="E301" s="540"/>
      <c r="F301" s="541"/>
      <c r="G301" s="245">
        <v>309.60000000000002</v>
      </c>
      <c r="I301" s="409" t="s">
        <v>742</v>
      </c>
    </row>
    <row r="304" spans="1:9">
      <c r="A304" s="188"/>
      <c r="B304" s="189"/>
      <c r="C304" s="533" t="s">
        <v>1</v>
      </c>
      <c r="D304" s="533"/>
      <c r="E304" s="533"/>
      <c r="F304" s="533"/>
      <c r="G304" s="105" t="s">
        <v>4</v>
      </c>
    </row>
    <row r="305" spans="1:7" ht="32.25" customHeight="1">
      <c r="A305" s="542" t="s">
        <v>385</v>
      </c>
      <c r="B305" s="543"/>
      <c r="C305" s="534" t="s">
        <v>331</v>
      </c>
      <c r="D305" s="535"/>
      <c r="E305" s="535"/>
      <c r="F305" s="106">
        <v>12.423999999999999</v>
      </c>
      <c r="G305" s="107" t="s">
        <v>15</v>
      </c>
    </row>
    <row r="306" spans="1:7">
      <c r="A306" s="224"/>
      <c r="B306" s="225"/>
      <c r="C306" s="233" t="s">
        <v>131</v>
      </c>
      <c r="D306" s="225"/>
      <c r="E306" s="225"/>
      <c r="F306" s="225"/>
      <c r="G306" s="226"/>
    </row>
    <row r="307" spans="1:7">
      <c r="A307" s="108" t="s">
        <v>67</v>
      </c>
      <c r="B307" s="108" t="s">
        <v>0</v>
      </c>
      <c r="C307" s="109" t="s">
        <v>38</v>
      </c>
      <c r="D307" s="108" t="s">
        <v>4</v>
      </c>
      <c r="E307" s="110" t="s">
        <v>132</v>
      </c>
      <c r="F307" s="111" t="s">
        <v>133</v>
      </c>
      <c r="G307" s="111" t="s">
        <v>134</v>
      </c>
    </row>
    <row r="308" spans="1:7">
      <c r="A308" s="190"/>
      <c r="B308" s="190"/>
      <c r="C308" s="112" t="s">
        <v>640</v>
      </c>
      <c r="D308" s="192" t="s">
        <v>640</v>
      </c>
      <c r="E308" s="191"/>
      <c r="F308" s="220" t="s">
        <v>640</v>
      </c>
      <c r="G308" s="113" t="s">
        <v>640</v>
      </c>
    </row>
    <row r="309" spans="1:7">
      <c r="A309" s="190"/>
      <c r="B309" s="190"/>
      <c r="C309" s="112" t="s">
        <v>640</v>
      </c>
      <c r="D309" s="192" t="s">
        <v>640</v>
      </c>
      <c r="E309" s="191"/>
      <c r="F309" s="220" t="s">
        <v>640</v>
      </c>
      <c r="G309" s="113" t="s">
        <v>640</v>
      </c>
    </row>
    <row r="310" spans="1:7">
      <c r="A310" s="190"/>
      <c r="B310" s="190"/>
      <c r="C310" s="112" t="s">
        <v>640</v>
      </c>
      <c r="D310" s="192" t="s">
        <v>640</v>
      </c>
      <c r="E310" s="191"/>
      <c r="F310" s="220" t="s">
        <v>640</v>
      </c>
      <c r="G310" s="113" t="s">
        <v>640</v>
      </c>
    </row>
    <row r="311" spans="1:7">
      <c r="A311" s="536" t="s">
        <v>135</v>
      </c>
      <c r="B311" s="537"/>
      <c r="C311" s="537"/>
      <c r="D311" s="537"/>
      <c r="E311" s="537"/>
      <c r="F311" s="538"/>
      <c r="G311" s="114" t="s">
        <v>640</v>
      </c>
    </row>
    <row r="312" spans="1:7">
      <c r="A312" s="115"/>
      <c r="B312" s="116"/>
      <c r="C312" s="117"/>
      <c r="D312" s="118"/>
      <c r="E312" s="119"/>
      <c r="F312" s="120"/>
      <c r="G312" s="121"/>
    </row>
    <row r="313" spans="1:7">
      <c r="A313" s="224"/>
      <c r="B313" s="225"/>
      <c r="C313" s="233" t="s">
        <v>136</v>
      </c>
      <c r="D313" s="225"/>
      <c r="E313" s="225"/>
      <c r="F313" s="225"/>
      <c r="G313" s="226"/>
    </row>
    <row r="314" spans="1:7">
      <c r="A314" s="108" t="s">
        <v>67</v>
      </c>
      <c r="B314" s="108" t="s">
        <v>0</v>
      </c>
      <c r="C314" s="109" t="s">
        <v>38</v>
      </c>
      <c r="D314" s="108" t="s">
        <v>4</v>
      </c>
      <c r="E314" s="110" t="s">
        <v>132</v>
      </c>
      <c r="F314" s="111" t="s">
        <v>133</v>
      </c>
      <c r="G314" s="111" t="s">
        <v>134</v>
      </c>
    </row>
    <row r="315" spans="1:7">
      <c r="A315" s="190" t="s">
        <v>69</v>
      </c>
      <c r="B315" s="190">
        <v>88252</v>
      </c>
      <c r="C315" s="112" t="s">
        <v>89</v>
      </c>
      <c r="D315" s="192" t="s">
        <v>42</v>
      </c>
      <c r="E315" s="191">
        <v>0.8</v>
      </c>
      <c r="F315" s="113">
        <v>15.53</v>
      </c>
      <c r="G315" s="113">
        <v>12.423999999999999</v>
      </c>
    </row>
    <row r="316" spans="1:7">
      <c r="A316" s="190"/>
      <c r="B316" s="190"/>
      <c r="C316" s="112" t="s">
        <v>640</v>
      </c>
      <c r="D316" s="192" t="s">
        <v>640</v>
      </c>
      <c r="E316" s="191"/>
      <c r="F316" s="220" t="s">
        <v>640</v>
      </c>
      <c r="G316" s="113" t="s">
        <v>640</v>
      </c>
    </row>
    <row r="317" spans="1:7">
      <c r="A317" s="190"/>
      <c r="B317" s="190"/>
      <c r="C317" s="112" t="s">
        <v>640</v>
      </c>
      <c r="D317" s="192" t="s">
        <v>640</v>
      </c>
      <c r="E317" s="191"/>
      <c r="F317" s="220" t="s">
        <v>640</v>
      </c>
      <c r="G317" s="113" t="s">
        <v>640</v>
      </c>
    </row>
    <row r="318" spans="1:7">
      <c r="A318" s="536" t="s">
        <v>135</v>
      </c>
      <c r="B318" s="537"/>
      <c r="C318" s="537"/>
      <c r="D318" s="537"/>
      <c r="E318" s="537"/>
      <c r="F318" s="538"/>
      <c r="G318" s="114">
        <v>12.423999999999999</v>
      </c>
    </row>
    <row r="319" spans="1:7">
      <c r="A319" s="115"/>
      <c r="B319" s="116"/>
      <c r="C319" s="122"/>
      <c r="D319" s="116"/>
      <c r="E319" s="123"/>
      <c r="F319" s="124"/>
      <c r="G319" s="121"/>
    </row>
    <row r="320" spans="1:7">
      <c r="A320" s="224"/>
      <c r="B320" s="225"/>
      <c r="C320" s="233" t="s">
        <v>137</v>
      </c>
      <c r="D320" s="225"/>
      <c r="E320" s="225"/>
      <c r="F320" s="225"/>
      <c r="G320" s="226"/>
    </row>
    <row r="321" spans="1:7">
      <c r="A321" s="108" t="s">
        <v>67</v>
      </c>
      <c r="B321" s="108" t="s">
        <v>0</v>
      </c>
      <c r="C321" s="109" t="s">
        <v>38</v>
      </c>
      <c r="D321" s="108" t="s">
        <v>4</v>
      </c>
      <c r="E321" s="110" t="s">
        <v>132</v>
      </c>
      <c r="F321" s="111" t="s">
        <v>133</v>
      </c>
      <c r="G321" s="111" t="s">
        <v>134</v>
      </c>
    </row>
    <row r="322" spans="1:7">
      <c r="A322" s="190"/>
      <c r="B322" s="190"/>
      <c r="C322" s="112" t="s">
        <v>640</v>
      </c>
      <c r="D322" s="192" t="s">
        <v>640</v>
      </c>
      <c r="E322" s="191"/>
      <c r="F322" s="220" t="s">
        <v>640</v>
      </c>
      <c r="G322" s="113" t="s">
        <v>640</v>
      </c>
    </row>
    <row r="323" spans="1:7">
      <c r="A323" s="190"/>
      <c r="B323" s="190"/>
      <c r="C323" s="112" t="s">
        <v>640</v>
      </c>
      <c r="D323" s="192" t="s">
        <v>640</v>
      </c>
      <c r="E323" s="191"/>
      <c r="F323" s="220" t="s">
        <v>640</v>
      </c>
      <c r="G323" s="113" t="s">
        <v>640</v>
      </c>
    </row>
    <row r="324" spans="1:7">
      <c r="A324" s="190"/>
      <c r="B324" s="190"/>
      <c r="C324" s="112" t="s">
        <v>640</v>
      </c>
      <c r="D324" s="192" t="s">
        <v>640</v>
      </c>
      <c r="E324" s="191"/>
      <c r="F324" s="220" t="s">
        <v>640</v>
      </c>
      <c r="G324" s="113" t="s">
        <v>640</v>
      </c>
    </row>
    <row r="325" spans="1:7">
      <c r="A325" s="536" t="s">
        <v>135</v>
      </c>
      <c r="B325" s="537" t="s">
        <v>135</v>
      </c>
      <c r="C325" s="537"/>
      <c r="D325" s="537"/>
      <c r="E325" s="537"/>
      <c r="F325" s="538"/>
      <c r="G325" s="114" t="s">
        <v>640</v>
      </c>
    </row>
    <row r="326" spans="1:7" ht="13.5" thickBot="1">
      <c r="A326" s="115"/>
      <c r="B326" s="116"/>
      <c r="C326" s="125"/>
      <c r="D326" s="126"/>
      <c r="E326" s="127"/>
      <c r="F326" s="128"/>
      <c r="G326" s="129"/>
    </row>
    <row r="327" spans="1:7" ht="13.5" thickBot="1">
      <c r="A327" s="539" t="s">
        <v>24</v>
      </c>
      <c r="B327" s="540"/>
      <c r="C327" s="540"/>
      <c r="D327" s="540"/>
      <c r="E327" s="540"/>
      <c r="F327" s="541"/>
      <c r="G327" s="245">
        <v>12.423999999999999</v>
      </c>
    </row>
    <row r="330" spans="1:7">
      <c r="A330" s="188"/>
      <c r="B330" s="189"/>
      <c r="C330" s="533" t="s">
        <v>1</v>
      </c>
      <c r="D330" s="533"/>
      <c r="E330" s="533"/>
      <c r="F330" s="533"/>
      <c r="G330" s="105" t="s">
        <v>4</v>
      </c>
    </row>
    <row r="331" spans="1:7" ht="32.25" customHeight="1">
      <c r="A331" s="542" t="s">
        <v>386</v>
      </c>
      <c r="B331" s="543"/>
      <c r="C331" s="534" t="s">
        <v>322</v>
      </c>
      <c r="D331" s="535"/>
      <c r="E331" s="535"/>
      <c r="F331" s="106">
        <v>110.52000000000001</v>
      </c>
      <c r="G331" s="107" t="s">
        <v>15</v>
      </c>
    </row>
    <row r="332" spans="1:7">
      <c r="A332" s="224"/>
      <c r="B332" s="225"/>
      <c r="C332" s="233" t="s">
        <v>131</v>
      </c>
      <c r="D332" s="225"/>
      <c r="E332" s="225"/>
      <c r="F332" s="225"/>
      <c r="G332" s="226"/>
    </row>
    <row r="333" spans="1:7">
      <c r="A333" s="108" t="s">
        <v>67</v>
      </c>
      <c r="B333" s="108" t="s">
        <v>0</v>
      </c>
      <c r="C333" s="109" t="s">
        <v>38</v>
      </c>
      <c r="D333" s="108" t="s">
        <v>4</v>
      </c>
      <c r="E333" s="110" t="s">
        <v>132</v>
      </c>
      <c r="F333" s="111" t="s">
        <v>133</v>
      </c>
      <c r="G333" s="111" t="s">
        <v>134</v>
      </c>
    </row>
    <row r="334" spans="1:7">
      <c r="A334" s="190"/>
      <c r="B334" s="190"/>
      <c r="C334" s="112" t="s">
        <v>640</v>
      </c>
      <c r="D334" s="192" t="s">
        <v>640</v>
      </c>
      <c r="E334" s="191"/>
      <c r="F334" s="220" t="s">
        <v>640</v>
      </c>
      <c r="G334" s="113" t="s">
        <v>640</v>
      </c>
    </row>
    <row r="335" spans="1:7">
      <c r="A335" s="190"/>
      <c r="B335" s="190"/>
      <c r="C335" s="112" t="s">
        <v>640</v>
      </c>
      <c r="D335" s="192" t="s">
        <v>640</v>
      </c>
      <c r="E335" s="191"/>
      <c r="F335" s="220" t="s">
        <v>640</v>
      </c>
      <c r="G335" s="113" t="s">
        <v>640</v>
      </c>
    </row>
    <row r="336" spans="1:7">
      <c r="A336" s="190"/>
      <c r="B336" s="190"/>
      <c r="C336" s="112" t="s">
        <v>640</v>
      </c>
      <c r="D336" s="192" t="s">
        <v>640</v>
      </c>
      <c r="E336" s="191"/>
      <c r="F336" s="220" t="s">
        <v>640</v>
      </c>
      <c r="G336" s="113" t="s">
        <v>640</v>
      </c>
    </row>
    <row r="337" spans="1:7">
      <c r="A337" s="536" t="s">
        <v>135</v>
      </c>
      <c r="B337" s="537"/>
      <c r="C337" s="537"/>
      <c r="D337" s="537"/>
      <c r="E337" s="537"/>
      <c r="F337" s="538"/>
      <c r="G337" s="114" t="s">
        <v>640</v>
      </c>
    </row>
    <row r="338" spans="1:7">
      <c r="A338" s="115"/>
      <c r="B338" s="116"/>
      <c r="C338" s="117"/>
      <c r="D338" s="118"/>
      <c r="E338" s="119"/>
      <c r="F338" s="120"/>
      <c r="G338" s="121"/>
    </row>
    <row r="339" spans="1:7">
      <c r="A339" s="224"/>
      <c r="B339" s="225"/>
      <c r="C339" s="233" t="s">
        <v>136</v>
      </c>
      <c r="D339" s="225"/>
      <c r="E339" s="225"/>
      <c r="F339" s="225"/>
      <c r="G339" s="226"/>
    </row>
    <row r="340" spans="1:7">
      <c r="A340" s="108" t="s">
        <v>67</v>
      </c>
      <c r="B340" s="108" t="s">
        <v>0</v>
      </c>
      <c r="C340" s="109" t="s">
        <v>38</v>
      </c>
      <c r="D340" s="108" t="s">
        <v>4</v>
      </c>
      <c r="E340" s="110" t="s">
        <v>132</v>
      </c>
      <c r="F340" s="111" t="s">
        <v>133</v>
      </c>
      <c r="G340" s="111" t="s">
        <v>134</v>
      </c>
    </row>
    <row r="341" spans="1:7">
      <c r="A341" s="190" t="s">
        <v>69</v>
      </c>
      <c r="B341" s="190">
        <v>88264</v>
      </c>
      <c r="C341" s="112" t="s">
        <v>76</v>
      </c>
      <c r="D341" s="192" t="s">
        <v>42</v>
      </c>
      <c r="E341" s="191">
        <v>3</v>
      </c>
      <c r="F341" s="113">
        <v>21.02</v>
      </c>
      <c r="G341" s="113">
        <v>63.06</v>
      </c>
    </row>
    <row r="342" spans="1:7">
      <c r="A342" s="190" t="s">
        <v>69</v>
      </c>
      <c r="B342" s="190">
        <v>88247</v>
      </c>
      <c r="C342" s="112" t="s">
        <v>87</v>
      </c>
      <c r="D342" s="192" t="s">
        <v>42</v>
      </c>
      <c r="E342" s="191">
        <v>3</v>
      </c>
      <c r="F342" s="113">
        <v>15.82</v>
      </c>
      <c r="G342" s="113">
        <v>47.46</v>
      </c>
    </row>
    <row r="343" spans="1:7">
      <c r="A343" s="190"/>
      <c r="B343" s="190"/>
      <c r="C343" s="112" t="s">
        <v>640</v>
      </c>
      <c r="D343" s="192" t="s">
        <v>640</v>
      </c>
      <c r="E343" s="191"/>
      <c r="F343" s="220" t="s">
        <v>640</v>
      </c>
      <c r="G343" s="113" t="s">
        <v>640</v>
      </c>
    </row>
    <row r="344" spans="1:7">
      <c r="A344" s="536" t="s">
        <v>135</v>
      </c>
      <c r="B344" s="537"/>
      <c r="C344" s="537"/>
      <c r="D344" s="537"/>
      <c r="E344" s="537"/>
      <c r="F344" s="538"/>
      <c r="G344" s="114">
        <v>110.52000000000001</v>
      </c>
    </row>
    <row r="345" spans="1:7">
      <c r="A345" s="115"/>
      <c r="B345" s="116"/>
      <c r="C345" s="122"/>
      <c r="D345" s="116"/>
      <c r="E345" s="123"/>
      <c r="F345" s="124"/>
      <c r="G345" s="121"/>
    </row>
    <row r="346" spans="1:7">
      <c r="A346" s="224"/>
      <c r="B346" s="225"/>
      <c r="C346" s="233" t="s">
        <v>137</v>
      </c>
      <c r="D346" s="225"/>
      <c r="E346" s="225"/>
      <c r="F346" s="225"/>
      <c r="G346" s="226"/>
    </row>
    <row r="347" spans="1:7">
      <c r="A347" s="108" t="s">
        <v>67</v>
      </c>
      <c r="B347" s="108" t="s">
        <v>0</v>
      </c>
      <c r="C347" s="109" t="s">
        <v>38</v>
      </c>
      <c r="D347" s="108" t="s">
        <v>4</v>
      </c>
      <c r="E347" s="110" t="s">
        <v>132</v>
      </c>
      <c r="F347" s="111" t="s">
        <v>133</v>
      </c>
      <c r="G347" s="111" t="s">
        <v>134</v>
      </c>
    </row>
    <row r="348" spans="1:7">
      <c r="A348" s="190"/>
      <c r="B348" s="190"/>
      <c r="C348" s="112" t="s">
        <v>640</v>
      </c>
      <c r="D348" s="192" t="s">
        <v>640</v>
      </c>
      <c r="E348" s="191"/>
      <c r="F348" s="220" t="s">
        <v>640</v>
      </c>
      <c r="G348" s="113" t="s">
        <v>640</v>
      </c>
    </row>
    <row r="349" spans="1:7">
      <c r="A349" s="190"/>
      <c r="B349" s="190"/>
      <c r="C349" s="112" t="s">
        <v>640</v>
      </c>
      <c r="D349" s="192" t="s">
        <v>640</v>
      </c>
      <c r="E349" s="191"/>
      <c r="F349" s="220" t="s">
        <v>640</v>
      </c>
      <c r="G349" s="113" t="s">
        <v>640</v>
      </c>
    </row>
    <row r="350" spans="1:7">
      <c r="A350" s="190"/>
      <c r="B350" s="190"/>
      <c r="C350" s="112" t="s">
        <v>640</v>
      </c>
      <c r="D350" s="192" t="s">
        <v>640</v>
      </c>
      <c r="E350" s="191"/>
      <c r="F350" s="220" t="s">
        <v>640</v>
      </c>
      <c r="G350" s="113" t="s">
        <v>640</v>
      </c>
    </row>
    <row r="351" spans="1:7">
      <c r="A351" s="536" t="s">
        <v>135</v>
      </c>
      <c r="B351" s="537" t="s">
        <v>135</v>
      </c>
      <c r="C351" s="537"/>
      <c r="D351" s="537"/>
      <c r="E351" s="537"/>
      <c r="F351" s="538"/>
      <c r="G351" s="114" t="s">
        <v>640</v>
      </c>
    </row>
    <row r="352" spans="1:7" ht="13.5" thickBot="1">
      <c r="A352" s="115"/>
      <c r="B352" s="116"/>
      <c r="C352" s="125"/>
      <c r="D352" s="126"/>
      <c r="E352" s="127"/>
      <c r="F352" s="128"/>
      <c r="G352" s="129"/>
    </row>
    <row r="353" spans="1:7" ht="13.5" thickBot="1">
      <c r="A353" s="539" t="s">
        <v>24</v>
      </c>
      <c r="B353" s="540"/>
      <c r="C353" s="540"/>
      <c r="D353" s="540"/>
      <c r="E353" s="540"/>
      <c r="F353" s="541"/>
      <c r="G353" s="245">
        <v>110.52000000000001</v>
      </c>
    </row>
    <row r="356" spans="1:7">
      <c r="A356" s="188"/>
      <c r="B356" s="189"/>
      <c r="C356" s="533" t="s">
        <v>1</v>
      </c>
      <c r="D356" s="533"/>
      <c r="E356" s="533"/>
      <c r="F356" s="533"/>
      <c r="G356" s="105" t="s">
        <v>4</v>
      </c>
    </row>
    <row r="357" spans="1:7" ht="32.25" customHeight="1">
      <c r="A357" s="542" t="s">
        <v>387</v>
      </c>
      <c r="B357" s="543"/>
      <c r="C357" s="534" t="s">
        <v>325</v>
      </c>
      <c r="D357" s="535"/>
      <c r="E357" s="535"/>
      <c r="F357" s="106">
        <v>110.52000000000001</v>
      </c>
      <c r="G357" s="107" t="s">
        <v>15</v>
      </c>
    </row>
    <row r="358" spans="1:7">
      <c r="A358" s="224"/>
      <c r="B358" s="225"/>
      <c r="C358" s="233" t="s">
        <v>131</v>
      </c>
      <c r="D358" s="225"/>
      <c r="E358" s="225"/>
      <c r="F358" s="225"/>
      <c r="G358" s="226"/>
    </row>
    <row r="359" spans="1:7">
      <c r="A359" s="108" t="s">
        <v>67</v>
      </c>
      <c r="B359" s="108" t="s">
        <v>0</v>
      </c>
      <c r="C359" s="109" t="s">
        <v>38</v>
      </c>
      <c r="D359" s="108" t="s">
        <v>4</v>
      </c>
      <c r="E359" s="110" t="s">
        <v>132</v>
      </c>
      <c r="F359" s="111" t="s">
        <v>133</v>
      </c>
      <c r="G359" s="111" t="s">
        <v>134</v>
      </c>
    </row>
    <row r="360" spans="1:7">
      <c r="A360" s="190"/>
      <c r="B360" s="190"/>
      <c r="C360" s="112" t="s">
        <v>640</v>
      </c>
      <c r="D360" s="192" t="s">
        <v>640</v>
      </c>
      <c r="E360" s="191"/>
      <c r="F360" s="220" t="s">
        <v>640</v>
      </c>
      <c r="G360" s="113" t="s">
        <v>640</v>
      </c>
    </row>
    <row r="361" spans="1:7">
      <c r="A361" s="190"/>
      <c r="B361" s="190"/>
      <c r="C361" s="112" t="s">
        <v>640</v>
      </c>
      <c r="D361" s="192" t="s">
        <v>640</v>
      </c>
      <c r="E361" s="191"/>
      <c r="F361" s="220" t="s">
        <v>640</v>
      </c>
      <c r="G361" s="113" t="s">
        <v>640</v>
      </c>
    </row>
    <row r="362" spans="1:7">
      <c r="A362" s="190"/>
      <c r="B362" s="190"/>
      <c r="C362" s="112" t="s">
        <v>640</v>
      </c>
      <c r="D362" s="192" t="s">
        <v>640</v>
      </c>
      <c r="E362" s="191"/>
      <c r="F362" s="220" t="s">
        <v>640</v>
      </c>
      <c r="G362" s="113" t="s">
        <v>640</v>
      </c>
    </row>
    <row r="363" spans="1:7">
      <c r="A363" s="536" t="s">
        <v>135</v>
      </c>
      <c r="B363" s="537"/>
      <c r="C363" s="537"/>
      <c r="D363" s="537"/>
      <c r="E363" s="537"/>
      <c r="F363" s="538"/>
      <c r="G363" s="114" t="s">
        <v>640</v>
      </c>
    </row>
    <row r="364" spans="1:7">
      <c r="A364" s="115"/>
      <c r="B364" s="116"/>
      <c r="C364" s="117"/>
      <c r="D364" s="118"/>
      <c r="E364" s="119"/>
      <c r="F364" s="120"/>
      <c r="G364" s="121"/>
    </row>
    <row r="365" spans="1:7">
      <c r="A365" s="224"/>
      <c r="B365" s="225"/>
      <c r="C365" s="233" t="s">
        <v>136</v>
      </c>
      <c r="D365" s="225"/>
      <c r="E365" s="225"/>
      <c r="F365" s="225"/>
      <c r="G365" s="226"/>
    </row>
    <row r="366" spans="1:7">
      <c r="A366" s="108" t="s">
        <v>67</v>
      </c>
      <c r="B366" s="108" t="s">
        <v>0</v>
      </c>
      <c r="C366" s="109" t="s">
        <v>38</v>
      </c>
      <c r="D366" s="108" t="s">
        <v>4</v>
      </c>
      <c r="E366" s="110" t="s">
        <v>132</v>
      </c>
      <c r="F366" s="111" t="s">
        <v>133</v>
      </c>
      <c r="G366" s="111" t="s">
        <v>134</v>
      </c>
    </row>
    <row r="367" spans="1:7">
      <c r="A367" s="190" t="s">
        <v>69</v>
      </c>
      <c r="B367" s="190">
        <v>88264</v>
      </c>
      <c r="C367" s="112" t="s">
        <v>76</v>
      </c>
      <c r="D367" s="192" t="s">
        <v>42</v>
      </c>
      <c r="E367" s="191">
        <v>3</v>
      </c>
      <c r="F367" s="113">
        <v>21.02</v>
      </c>
      <c r="G367" s="113">
        <v>63.06</v>
      </c>
    </row>
    <row r="368" spans="1:7">
      <c r="A368" s="190" t="s">
        <v>69</v>
      </c>
      <c r="B368" s="190">
        <v>88247</v>
      </c>
      <c r="C368" s="112" t="s">
        <v>87</v>
      </c>
      <c r="D368" s="192" t="s">
        <v>42</v>
      </c>
      <c r="E368" s="191">
        <v>3</v>
      </c>
      <c r="F368" s="113">
        <v>15.82</v>
      </c>
      <c r="G368" s="113">
        <v>47.46</v>
      </c>
    </row>
    <row r="369" spans="1:9">
      <c r="A369" s="190"/>
      <c r="B369" s="190"/>
      <c r="C369" s="112" t="s">
        <v>640</v>
      </c>
      <c r="D369" s="192" t="s">
        <v>640</v>
      </c>
      <c r="E369" s="191"/>
      <c r="F369" s="220" t="s">
        <v>640</v>
      </c>
      <c r="G369" s="113" t="s">
        <v>640</v>
      </c>
    </row>
    <row r="370" spans="1:9">
      <c r="A370" s="536" t="s">
        <v>135</v>
      </c>
      <c r="B370" s="537"/>
      <c r="C370" s="537"/>
      <c r="D370" s="537"/>
      <c r="E370" s="537"/>
      <c r="F370" s="538"/>
      <c r="G370" s="114">
        <v>110.52000000000001</v>
      </c>
    </row>
    <row r="371" spans="1:9">
      <c r="A371" s="115"/>
      <c r="B371" s="116"/>
      <c r="C371" s="122"/>
      <c r="D371" s="116"/>
      <c r="E371" s="123"/>
      <c r="F371" s="124"/>
      <c r="G371" s="121"/>
    </row>
    <row r="372" spans="1:9">
      <c r="A372" s="224"/>
      <c r="B372" s="225"/>
      <c r="C372" s="233" t="s">
        <v>137</v>
      </c>
      <c r="D372" s="225"/>
      <c r="E372" s="225"/>
      <c r="F372" s="225"/>
      <c r="G372" s="226"/>
    </row>
    <row r="373" spans="1:9">
      <c r="A373" s="108" t="s">
        <v>67</v>
      </c>
      <c r="B373" s="108" t="s">
        <v>0</v>
      </c>
      <c r="C373" s="109" t="s">
        <v>38</v>
      </c>
      <c r="D373" s="108" t="s">
        <v>4</v>
      </c>
      <c r="E373" s="110" t="s">
        <v>132</v>
      </c>
      <c r="F373" s="111" t="s">
        <v>133</v>
      </c>
      <c r="G373" s="111" t="s">
        <v>134</v>
      </c>
    </row>
    <row r="374" spans="1:9">
      <c r="A374" s="190"/>
      <c r="B374" s="190"/>
      <c r="C374" s="112" t="s">
        <v>640</v>
      </c>
      <c r="D374" s="192" t="s">
        <v>640</v>
      </c>
      <c r="E374" s="191"/>
      <c r="F374" s="220" t="s">
        <v>640</v>
      </c>
      <c r="G374" s="113" t="s">
        <v>640</v>
      </c>
    </row>
    <row r="375" spans="1:9">
      <c r="A375" s="190"/>
      <c r="B375" s="190"/>
      <c r="C375" s="112" t="s">
        <v>640</v>
      </c>
      <c r="D375" s="192" t="s">
        <v>640</v>
      </c>
      <c r="E375" s="191"/>
      <c r="F375" s="220" t="s">
        <v>640</v>
      </c>
      <c r="G375" s="113" t="s">
        <v>640</v>
      </c>
    </row>
    <row r="376" spans="1:9">
      <c r="A376" s="190"/>
      <c r="B376" s="190"/>
      <c r="C376" s="112" t="s">
        <v>640</v>
      </c>
      <c r="D376" s="192" t="s">
        <v>640</v>
      </c>
      <c r="E376" s="191"/>
      <c r="F376" s="220" t="s">
        <v>640</v>
      </c>
      <c r="G376" s="113" t="s">
        <v>640</v>
      </c>
    </row>
    <row r="377" spans="1:9">
      <c r="A377" s="536" t="s">
        <v>135</v>
      </c>
      <c r="B377" s="537" t="s">
        <v>135</v>
      </c>
      <c r="C377" s="537"/>
      <c r="D377" s="537"/>
      <c r="E377" s="537"/>
      <c r="F377" s="538"/>
      <c r="G377" s="114" t="s">
        <v>640</v>
      </c>
    </row>
    <row r="378" spans="1:9" ht="13.5" thickBot="1">
      <c r="A378" s="115"/>
      <c r="B378" s="116"/>
      <c r="C378" s="125"/>
      <c r="D378" s="126"/>
      <c r="E378" s="127"/>
      <c r="F378" s="128"/>
      <c r="G378" s="129"/>
    </row>
    <row r="379" spans="1:9" ht="13.5" thickBot="1">
      <c r="A379" s="539" t="s">
        <v>24</v>
      </c>
      <c r="B379" s="540"/>
      <c r="C379" s="540"/>
      <c r="D379" s="540"/>
      <c r="E379" s="540"/>
      <c r="F379" s="541"/>
      <c r="G379" s="245">
        <v>110.52000000000001</v>
      </c>
    </row>
    <row r="382" spans="1:9">
      <c r="A382" s="188"/>
      <c r="B382" s="189"/>
      <c r="C382" s="533" t="s">
        <v>1</v>
      </c>
      <c r="D382" s="533"/>
      <c r="E382" s="533"/>
      <c r="F382" s="533"/>
      <c r="G382" s="105" t="s">
        <v>4</v>
      </c>
    </row>
    <row r="383" spans="1:9" ht="32.25" customHeight="1">
      <c r="A383" s="542" t="s">
        <v>388</v>
      </c>
      <c r="B383" s="543"/>
      <c r="C383" s="534" t="s">
        <v>469</v>
      </c>
      <c r="D383" s="535"/>
      <c r="E383" s="535"/>
      <c r="F383" s="106">
        <v>147.36000000000001</v>
      </c>
      <c r="G383" s="107" t="s">
        <v>15</v>
      </c>
      <c r="I383" s="409" t="s">
        <v>743</v>
      </c>
    </row>
    <row r="384" spans="1:9">
      <c r="A384" s="224"/>
      <c r="B384" s="225"/>
      <c r="C384" s="233" t="s">
        <v>131</v>
      </c>
      <c r="D384" s="225"/>
      <c r="E384" s="225"/>
      <c r="F384" s="225"/>
      <c r="G384" s="226"/>
    </row>
    <row r="385" spans="1:7">
      <c r="A385" s="108" t="s">
        <v>67</v>
      </c>
      <c r="B385" s="108" t="s">
        <v>0</v>
      </c>
      <c r="C385" s="109" t="s">
        <v>38</v>
      </c>
      <c r="D385" s="108" t="s">
        <v>4</v>
      </c>
      <c r="E385" s="110" t="s">
        <v>132</v>
      </c>
      <c r="F385" s="111" t="s">
        <v>133</v>
      </c>
      <c r="G385" s="111" t="s">
        <v>134</v>
      </c>
    </row>
    <row r="386" spans="1:7">
      <c r="A386" s="190"/>
      <c r="B386" s="190"/>
      <c r="C386" s="112" t="s">
        <v>640</v>
      </c>
      <c r="D386" s="192" t="s">
        <v>640</v>
      </c>
      <c r="E386" s="191"/>
      <c r="F386" s="220" t="s">
        <v>640</v>
      </c>
      <c r="G386" s="113" t="s">
        <v>640</v>
      </c>
    </row>
    <row r="387" spans="1:7">
      <c r="A387" s="190"/>
      <c r="B387" s="190"/>
      <c r="C387" s="112" t="s">
        <v>640</v>
      </c>
      <c r="D387" s="192" t="s">
        <v>640</v>
      </c>
      <c r="E387" s="191"/>
      <c r="F387" s="220" t="s">
        <v>640</v>
      </c>
      <c r="G387" s="113" t="s">
        <v>640</v>
      </c>
    </row>
    <row r="388" spans="1:7">
      <c r="A388" s="190"/>
      <c r="B388" s="190"/>
      <c r="C388" s="112" t="s">
        <v>640</v>
      </c>
      <c r="D388" s="192" t="s">
        <v>640</v>
      </c>
      <c r="E388" s="191"/>
      <c r="F388" s="220" t="s">
        <v>640</v>
      </c>
      <c r="G388" s="113" t="s">
        <v>640</v>
      </c>
    </row>
    <row r="389" spans="1:7">
      <c r="A389" s="536" t="s">
        <v>135</v>
      </c>
      <c r="B389" s="537"/>
      <c r="C389" s="537"/>
      <c r="D389" s="537"/>
      <c r="E389" s="537"/>
      <c r="F389" s="538"/>
      <c r="G389" s="114" t="s">
        <v>640</v>
      </c>
    </row>
    <row r="390" spans="1:7">
      <c r="A390" s="115"/>
      <c r="B390" s="116"/>
      <c r="C390" s="117"/>
      <c r="D390" s="118"/>
      <c r="E390" s="119"/>
      <c r="F390" s="120"/>
      <c r="G390" s="121"/>
    </row>
    <row r="391" spans="1:7">
      <c r="A391" s="224"/>
      <c r="B391" s="225"/>
      <c r="C391" s="233" t="s">
        <v>136</v>
      </c>
      <c r="D391" s="225"/>
      <c r="E391" s="225"/>
      <c r="F391" s="225"/>
      <c r="G391" s="226"/>
    </row>
    <row r="392" spans="1:7">
      <c r="A392" s="108" t="s">
        <v>67</v>
      </c>
      <c r="B392" s="108" t="s">
        <v>0</v>
      </c>
      <c r="C392" s="109" t="s">
        <v>38</v>
      </c>
      <c r="D392" s="108" t="s">
        <v>4</v>
      </c>
      <c r="E392" s="110" t="s">
        <v>132</v>
      </c>
      <c r="F392" s="111" t="s">
        <v>133</v>
      </c>
      <c r="G392" s="111" t="s">
        <v>134</v>
      </c>
    </row>
    <row r="393" spans="1:7">
      <c r="A393" s="190" t="s">
        <v>69</v>
      </c>
      <c r="B393" s="190">
        <v>88264</v>
      </c>
      <c r="C393" s="112" t="s">
        <v>76</v>
      </c>
      <c r="D393" s="192" t="s">
        <v>42</v>
      </c>
      <c r="E393" s="191">
        <v>4</v>
      </c>
      <c r="F393" s="113">
        <v>21.02</v>
      </c>
      <c r="G393" s="113">
        <v>84.08</v>
      </c>
    </row>
    <row r="394" spans="1:7">
      <c r="A394" s="190" t="s">
        <v>69</v>
      </c>
      <c r="B394" s="190">
        <v>88247</v>
      </c>
      <c r="C394" s="112" t="s">
        <v>87</v>
      </c>
      <c r="D394" s="192" t="s">
        <v>42</v>
      </c>
      <c r="E394" s="191">
        <v>4</v>
      </c>
      <c r="F394" s="113">
        <v>15.82</v>
      </c>
      <c r="G394" s="113">
        <v>63.28</v>
      </c>
    </row>
    <row r="395" spans="1:7">
      <c r="A395" s="190"/>
      <c r="B395" s="190"/>
      <c r="C395" s="112" t="s">
        <v>640</v>
      </c>
      <c r="D395" s="192" t="s">
        <v>640</v>
      </c>
      <c r="E395" s="191"/>
      <c r="F395" s="220" t="s">
        <v>640</v>
      </c>
      <c r="G395" s="113" t="s">
        <v>640</v>
      </c>
    </row>
    <row r="396" spans="1:7">
      <c r="A396" s="536" t="s">
        <v>135</v>
      </c>
      <c r="B396" s="537"/>
      <c r="C396" s="537"/>
      <c r="D396" s="537"/>
      <c r="E396" s="537"/>
      <c r="F396" s="538"/>
      <c r="G396" s="114">
        <v>147.36000000000001</v>
      </c>
    </row>
    <row r="397" spans="1:7">
      <c r="A397" s="115"/>
      <c r="B397" s="116"/>
      <c r="C397" s="122"/>
      <c r="D397" s="116"/>
      <c r="E397" s="123"/>
      <c r="F397" s="124"/>
      <c r="G397" s="121"/>
    </row>
    <row r="398" spans="1:7">
      <c r="A398" s="224"/>
      <c r="B398" s="225"/>
      <c r="C398" s="233" t="s">
        <v>137</v>
      </c>
      <c r="D398" s="225"/>
      <c r="E398" s="225"/>
      <c r="F398" s="225"/>
      <c r="G398" s="226"/>
    </row>
    <row r="399" spans="1:7">
      <c r="A399" s="108" t="s">
        <v>67</v>
      </c>
      <c r="B399" s="108" t="s">
        <v>0</v>
      </c>
      <c r="C399" s="109" t="s">
        <v>38</v>
      </c>
      <c r="D399" s="108" t="s">
        <v>4</v>
      </c>
      <c r="E399" s="110" t="s">
        <v>132</v>
      </c>
      <c r="F399" s="111" t="s">
        <v>133</v>
      </c>
      <c r="G399" s="111" t="s">
        <v>134</v>
      </c>
    </row>
    <row r="400" spans="1:7">
      <c r="A400" s="190"/>
      <c r="B400" s="190"/>
      <c r="C400" s="112" t="s">
        <v>640</v>
      </c>
      <c r="D400" s="192" t="s">
        <v>640</v>
      </c>
      <c r="E400" s="191"/>
      <c r="F400" s="220" t="s">
        <v>640</v>
      </c>
      <c r="G400" s="113" t="s">
        <v>640</v>
      </c>
    </row>
    <row r="401" spans="1:9">
      <c r="A401" s="190"/>
      <c r="B401" s="190"/>
      <c r="C401" s="112" t="s">
        <v>640</v>
      </c>
      <c r="D401" s="192" t="s">
        <v>640</v>
      </c>
      <c r="E401" s="191"/>
      <c r="F401" s="220" t="s">
        <v>640</v>
      </c>
      <c r="G401" s="113" t="s">
        <v>640</v>
      </c>
    </row>
    <row r="402" spans="1:9">
      <c r="A402" s="190"/>
      <c r="B402" s="190"/>
      <c r="C402" s="112" t="s">
        <v>640</v>
      </c>
      <c r="D402" s="192" t="s">
        <v>640</v>
      </c>
      <c r="E402" s="191"/>
      <c r="F402" s="220" t="s">
        <v>640</v>
      </c>
      <c r="G402" s="113" t="s">
        <v>640</v>
      </c>
    </row>
    <row r="403" spans="1:9">
      <c r="A403" s="536" t="s">
        <v>135</v>
      </c>
      <c r="B403" s="537" t="s">
        <v>135</v>
      </c>
      <c r="C403" s="537"/>
      <c r="D403" s="537"/>
      <c r="E403" s="537"/>
      <c r="F403" s="538"/>
      <c r="G403" s="114" t="s">
        <v>640</v>
      </c>
    </row>
    <row r="404" spans="1:9" ht="13.5" thickBot="1">
      <c r="A404" s="115"/>
      <c r="B404" s="116"/>
      <c r="C404" s="125"/>
      <c r="D404" s="126"/>
      <c r="E404" s="127"/>
      <c r="F404" s="128"/>
      <c r="G404" s="129"/>
    </row>
    <row r="405" spans="1:9" ht="13.5" thickBot="1">
      <c r="A405" s="539" t="s">
        <v>24</v>
      </c>
      <c r="B405" s="540"/>
      <c r="C405" s="540"/>
      <c r="D405" s="540"/>
      <c r="E405" s="540"/>
      <c r="F405" s="541"/>
      <c r="G405" s="245">
        <v>147.36000000000001</v>
      </c>
      <c r="I405" s="409" t="s">
        <v>742</v>
      </c>
    </row>
    <row r="408" spans="1:9">
      <c r="A408" s="188"/>
      <c r="B408" s="189"/>
      <c r="C408" s="533" t="s">
        <v>1</v>
      </c>
      <c r="D408" s="533"/>
      <c r="E408" s="533"/>
      <c r="F408" s="533"/>
      <c r="G408" s="105" t="s">
        <v>4</v>
      </c>
    </row>
    <row r="409" spans="1:9" ht="32.25" customHeight="1">
      <c r="A409" s="542" t="s">
        <v>389</v>
      </c>
      <c r="B409" s="543"/>
      <c r="C409" s="534" t="s">
        <v>333</v>
      </c>
      <c r="D409" s="535"/>
      <c r="E409" s="535"/>
      <c r="F409" s="106">
        <v>131.54</v>
      </c>
      <c r="G409" s="107" t="s">
        <v>15</v>
      </c>
    </row>
    <row r="410" spans="1:9">
      <c r="A410" s="224"/>
      <c r="B410" s="225"/>
      <c r="C410" s="233" t="s">
        <v>131</v>
      </c>
      <c r="D410" s="225"/>
      <c r="E410" s="225"/>
      <c r="F410" s="225"/>
      <c r="G410" s="226"/>
    </row>
    <row r="411" spans="1:9">
      <c r="A411" s="108" t="s">
        <v>67</v>
      </c>
      <c r="B411" s="108" t="s">
        <v>0</v>
      </c>
      <c r="C411" s="109" t="s">
        <v>38</v>
      </c>
      <c r="D411" s="108" t="s">
        <v>4</v>
      </c>
      <c r="E411" s="110" t="s">
        <v>132</v>
      </c>
      <c r="F411" s="111" t="s">
        <v>133</v>
      </c>
      <c r="G411" s="111" t="s">
        <v>134</v>
      </c>
    </row>
    <row r="412" spans="1:9">
      <c r="A412" s="190"/>
      <c r="B412" s="190"/>
      <c r="C412" s="112" t="s">
        <v>640</v>
      </c>
      <c r="D412" s="192" t="s">
        <v>640</v>
      </c>
      <c r="E412" s="191"/>
      <c r="F412" s="220" t="s">
        <v>640</v>
      </c>
      <c r="G412" s="113" t="s">
        <v>640</v>
      </c>
    </row>
    <row r="413" spans="1:9">
      <c r="A413" s="190"/>
      <c r="B413" s="190"/>
      <c r="C413" s="112" t="s">
        <v>640</v>
      </c>
      <c r="D413" s="192" t="s">
        <v>640</v>
      </c>
      <c r="E413" s="191"/>
      <c r="F413" s="220" t="s">
        <v>640</v>
      </c>
      <c r="G413" s="113" t="s">
        <v>640</v>
      </c>
    </row>
    <row r="414" spans="1:9">
      <c r="A414" s="190"/>
      <c r="B414" s="190"/>
      <c r="C414" s="112" t="s">
        <v>640</v>
      </c>
      <c r="D414" s="192" t="s">
        <v>640</v>
      </c>
      <c r="E414" s="191"/>
      <c r="F414" s="220" t="s">
        <v>640</v>
      </c>
      <c r="G414" s="113" t="s">
        <v>640</v>
      </c>
    </row>
    <row r="415" spans="1:9">
      <c r="A415" s="536" t="s">
        <v>135</v>
      </c>
      <c r="B415" s="537"/>
      <c r="C415" s="537"/>
      <c r="D415" s="537"/>
      <c r="E415" s="537"/>
      <c r="F415" s="538"/>
      <c r="G415" s="114" t="s">
        <v>640</v>
      </c>
    </row>
    <row r="416" spans="1:9">
      <c r="A416" s="115"/>
      <c r="B416" s="116"/>
      <c r="C416" s="117"/>
      <c r="D416" s="118"/>
      <c r="E416" s="119"/>
      <c r="F416" s="120"/>
      <c r="G416" s="121"/>
    </row>
    <row r="417" spans="1:7">
      <c r="A417" s="224"/>
      <c r="B417" s="225"/>
      <c r="C417" s="233" t="s">
        <v>136</v>
      </c>
      <c r="D417" s="225"/>
      <c r="E417" s="225"/>
      <c r="F417" s="225"/>
      <c r="G417" s="226"/>
    </row>
    <row r="418" spans="1:7">
      <c r="A418" s="108" t="s">
        <v>67</v>
      </c>
      <c r="B418" s="108" t="s">
        <v>0</v>
      </c>
      <c r="C418" s="109" t="s">
        <v>38</v>
      </c>
      <c r="D418" s="108" t="s">
        <v>4</v>
      </c>
      <c r="E418" s="110" t="s">
        <v>132</v>
      </c>
      <c r="F418" s="111" t="s">
        <v>133</v>
      </c>
      <c r="G418" s="111" t="s">
        <v>134</v>
      </c>
    </row>
    <row r="419" spans="1:7">
      <c r="A419" s="190" t="s">
        <v>69</v>
      </c>
      <c r="B419" s="190">
        <v>88264</v>
      </c>
      <c r="C419" s="112" t="s">
        <v>76</v>
      </c>
      <c r="D419" s="192" t="s">
        <v>42</v>
      </c>
      <c r="E419" s="191">
        <v>4</v>
      </c>
      <c r="F419" s="113">
        <v>21.02</v>
      </c>
      <c r="G419" s="113">
        <v>84.08</v>
      </c>
    </row>
    <row r="420" spans="1:7">
      <c r="A420" s="190" t="s">
        <v>69</v>
      </c>
      <c r="B420" s="190">
        <v>88247</v>
      </c>
      <c r="C420" s="112" t="s">
        <v>87</v>
      </c>
      <c r="D420" s="192" t="s">
        <v>42</v>
      </c>
      <c r="E420" s="191">
        <v>3</v>
      </c>
      <c r="F420" s="113">
        <v>15.82</v>
      </c>
      <c r="G420" s="113">
        <v>47.46</v>
      </c>
    </row>
    <row r="421" spans="1:7">
      <c r="A421" s="190"/>
      <c r="B421" s="190"/>
      <c r="C421" s="112" t="s">
        <v>640</v>
      </c>
      <c r="D421" s="192" t="s">
        <v>640</v>
      </c>
      <c r="E421" s="191"/>
      <c r="F421" s="220" t="s">
        <v>640</v>
      </c>
      <c r="G421" s="113" t="s">
        <v>640</v>
      </c>
    </row>
    <row r="422" spans="1:7">
      <c r="A422" s="536" t="s">
        <v>135</v>
      </c>
      <c r="B422" s="537"/>
      <c r="C422" s="537"/>
      <c r="D422" s="537"/>
      <c r="E422" s="537"/>
      <c r="F422" s="538"/>
      <c r="G422" s="114">
        <v>131.54</v>
      </c>
    </row>
    <row r="423" spans="1:7">
      <c r="A423" s="115"/>
      <c r="B423" s="116"/>
      <c r="C423" s="122"/>
      <c r="D423" s="116"/>
      <c r="E423" s="123"/>
      <c r="F423" s="124"/>
      <c r="G423" s="121"/>
    </row>
    <row r="424" spans="1:7">
      <c r="A424" s="224"/>
      <c r="B424" s="225"/>
      <c r="C424" s="233" t="s">
        <v>137</v>
      </c>
      <c r="D424" s="225"/>
      <c r="E424" s="225"/>
      <c r="F424" s="225"/>
      <c r="G424" s="226"/>
    </row>
    <row r="425" spans="1:7">
      <c r="A425" s="108" t="s">
        <v>67</v>
      </c>
      <c r="B425" s="108" t="s">
        <v>0</v>
      </c>
      <c r="C425" s="109" t="s">
        <v>38</v>
      </c>
      <c r="D425" s="108" t="s">
        <v>4</v>
      </c>
      <c r="E425" s="110" t="s">
        <v>132</v>
      </c>
      <c r="F425" s="111" t="s">
        <v>133</v>
      </c>
      <c r="G425" s="111" t="s">
        <v>134</v>
      </c>
    </row>
    <row r="426" spans="1:7">
      <c r="A426" s="190"/>
      <c r="B426" s="190"/>
      <c r="C426" s="112" t="s">
        <v>640</v>
      </c>
      <c r="D426" s="192" t="s">
        <v>640</v>
      </c>
      <c r="E426" s="191"/>
      <c r="F426" s="220" t="s">
        <v>640</v>
      </c>
      <c r="G426" s="113" t="s">
        <v>640</v>
      </c>
    </row>
    <row r="427" spans="1:7">
      <c r="A427" s="190"/>
      <c r="B427" s="190"/>
      <c r="C427" s="112" t="s">
        <v>640</v>
      </c>
      <c r="D427" s="192" t="s">
        <v>640</v>
      </c>
      <c r="E427" s="191"/>
      <c r="F427" s="220" t="s">
        <v>640</v>
      </c>
      <c r="G427" s="113" t="s">
        <v>640</v>
      </c>
    </row>
    <row r="428" spans="1:7">
      <c r="A428" s="190"/>
      <c r="B428" s="190"/>
      <c r="C428" s="112" t="s">
        <v>640</v>
      </c>
      <c r="D428" s="192" t="s">
        <v>640</v>
      </c>
      <c r="E428" s="191"/>
      <c r="F428" s="220" t="s">
        <v>640</v>
      </c>
      <c r="G428" s="113" t="s">
        <v>640</v>
      </c>
    </row>
    <row r="429" spans="1:7">
      <c r="A429" s="536" t="s">
        <v>135</v>
      </c>
      <c r="B429" s="537" t="s">
        <v>135</v>
      </c>
      <c r="C429" s="537"/>
      <c r="D429" s="537"/>
      <c r="E429" s="537"/>
      <c r="F429" s="538"/>
      <c r="G429" s="114" t="s">
        <v>640</v>
      </c>
    </row>
    <row r="430" spans="1:7" ht="13.5" thickBot="1">
      <c r="A430" s="115"/>
      <c r="B430" s="116"/>
      <c r="C430" s="125"/>
      <c r="D430" s="126"/>
      <c r="E430" s="127"/>
      <c r="F430" s="128"/>
      <c r="G430" s="129"/>
    </row>
    <row r="431" spans="1:7" ht="13.5" thickBot="1">
      <c r="A431" s="539" t="s">
        <v>24</v>
      </c>
      <c r="B431" s="540"/>
      <c r="C431" s="540"/>
      <c r="D431" s="540"/>
      <c r="E431" s="540"/>
      <c r="F431" s="541"/>
      <c r="G431" s="245">
        <v>131.54</v>
      </c>
    </row>
    <row r="434" spans="1:7">
      <c r="A434" s="188"/>
      <c r="B434" s="189"/>
      <c r="C434" s="533" t="s">
        <v>1</v>
      </c>
      <c r="D434" s="533"/>
      <c r="E434" s="533"/>
      <c r="F434" s="533"/>
      <c r="G434" s="105" t="s">
        <v>4</v>
      </c>
    </row>
    <row r="435" spans="1:7" ht="32.25" customHeight="1">
      <c r="A435" s="542" t="s">
        <v>612</v>
      </c>
      <c r="B435" s="543"/>
      <c r="C435" s="534" t="s">
        <v>470</v>
      </c>
      <c r="D435" s="535"/>
      <c r="E435" s="535"/>
      <c r="F435" s="106">
        <v>55.260000000000005</v>
      </c>
      <c r="G435" s="107" t="s">
        <v>15</v>
      </c>
    </row>
    <row r="436" spans="1:7">
      <c r="A436" s="224"/>
      <c r="B436" s="225"/>
      <c r="C436" s="233" t="s">
        <v>131</v>
      </c>
      <c r="D436" s="225"/>
      <c r="E436" s="225"/>
      <c r="F436" s="225"/>
      <c r="G436" s="226"/>
    </row>
    <row r="437" spans="1:7">
      <c r="A437" s="108" t="s">
        <v>67</v>
      </c>
      <c r="B437" s="108" t="s">
        <v>0</v>
      </c>
      <c r="C437" s="109" t="s">
        <v>38</v>
      </c>
      <c r="D437" s="108" t="s">
        <v>4</v>
      </c>
      <c r="E437" s="110" t="s">
        <v>132</v>
      </c>
      <c r="F437" s="111" t="s">
        <v>133</v>
      </c>
      <c r="G437" s="111" t="s">
        <v>134</v>
      </c>
    </row>
    <row r="438" spans="1:7">
      <c r="A438" s="190"/>
      <c r="B438" s="190"/>
      <c r="C438" s="112" t="s">
        <v>640</v>
      </c>
      <c r="D438" s="192" t="s">
        <v>640</v>
      </c>
      <c r="E438" s="191"/>
      <c r="F438" s="220" t="s">
        <v>640</v>
      </c>
      <c r="G438" s="113" t="s">
        <v>640</v>
      </c>
    </row>
    <row r="439" spans="1:7">
      <c r="A439" s="190"/>
      <c r="B439" s="190"/>
      <c r="C439" s="112" t="s">
        <v>640</v>
      </c>
      <c r="D439" s="192" t="s">
        <v>640</v>
      </c>
      <c r="E439" s="191"/>
      <c r="F439" s="220" t="s">
        <v>640</v>
      </c>
      <c r="G439" s="113" t="s">
        <v>640</v>
      </c>
    </row>
    <row r="440" spans="1:7">
      <c r="A440" s="190"/>
      <c r="B440" s="190"/>
      <c r="C440" s="112" t="s">
        <v>640</v>
      </c>
      <c r="D440" s="192" t="s">
        <v>640</v>
      </c>
      <c r="E440" s="191"/>
      <c r="F440" s="220" t="s">
        <v>640</v>
      </c>
      <c r="G440" s="113" t="s">
        <v>640</v>
      </c>
    </row>
    <row r="441" spans="1:7">
      <c r="A441" s="536" t="s">
        <v>135</v>
      </c>
      <c r="B441" s="537"/>
      <c r="C441" s="537"/>
      <c r="D441" s="537"/>
      <c r="E441" s="537"/>
      <c r="F441" s="538"/>
      <c r="G441" s="114" t="s">
        <v>640</v>
      </c>
    </row>
    <row r="442" spans="1:7">
      <c r="A442" s="115"/>
      <c r="B442" s="116"/>
      <c r="C442" s="117"/>
      <c r="D442" s="118"/>
      <c r="E442" s="119"/>
      <c r="F442" s="120"/>
      <c r="G442" s="121"/>
    </row>
    <row r="443" spans="1:7">
      <c r="A443" s="224"/>
      <c r="B443" s="225"/>
      <c r="C443" s="233" t="s">
        <v>136</v>
      </c>
      <c r="D443" s="225"/>
      <c r="E443" s="225"/>
      <c r="F443" s="225"/>
      <c r="G443" s="226"/>
    </row>
    <row r="444" spans="1:7">
      <c r="A444" s="108" t="s">
        <v>67</v>
      </c>
      <c r="B444" s="108" t="s">
        <v>0</v>
      </c>
      <c r="C444" s="109" t="s">
        <v>38</v>
      </c>
      <c r="D444" s="108" t="s">
        <v>4</v>
      </c>
      <c r="E444" s="110" t="s">
        <v>132</v>
      </c>
      <c r="F444" s="111" t="s">
        <v>133</v>
      </c>
      <c r="G444" s="111" t="s">
        <v>134</v>
      </c>
    </row>
    <row r="445" spans="1:7">
      <c r="A445" s="190" t="s">
        <v>69</v>
      </c>
      <c r="B445" s="190">
        <v>88264</v>
      </c>
      <c r="C445" s="112" t="s">
        <v>76</v>
      </c>
      <c r="D445" s="192" t="s">
        <v>42</v>
      </c>
      <c r="E445" s="191">
        <v>1.5</v>
      </c>
      <c r="F445" s="113">
        <v>21.02</v>
      </c>
      <c r="G445" s="113">
        <v>31.53</v>
      </c>
    </row>
    <row r="446" spans="1:7">
      <c r="A446" s="190" t="s">
        <v>69</v>
      </c>
      <c r="B446" s="190">
        <v>88247</v>
      </c>
      <c r="C446" s="112" t="s">
        <v>87</v>
      </c>
      <c r="D446" s="192" t="s">
        <v>42</v>
      </c>
      <c r="E446" s="191">
        <v>1.5</v>
      </c>
      <c r="F446" s="113">
        <v>15.82</v>
      </c>
      <c r="G446" s="113">
        <v>23.73</v>
      </c>
    </row>
    <row r="447" spans="1:7">
      <c r="A447" s="190"/>
      <c r="B447" s="190"/>
      <c r="C447" s="112" t="s">
        <v>640</v>
      </c>
      <c r="D447" s="192" t="s">
        <v>640</v>
      </c>
      <c r="E447" s="191"/>
      <c r="F447" s="220" t="s">
        <v>640</v>
      </c>
      <c r="G447" s="113" t="s">
        <v>640</v>
      </c>
    </row>
    <row r="448" spans="1:7">
      <c r="A448" s="536" t="s">
        <v>135</v>
      </c>
      <c r="B448" s="537"/>
      <c r="C448" s="537"/>
      <c r="D448" s="537"/>
      <c r="E448" s="537"/>
      <c r="F448" s="538"/>
      <c r="G448" s="114">
        <v>55.260000000000005</v>
      </c>
    </row>
    <row r="449" spans="1:7">
      <c r="A449" s="115"/>
      <c r="B449" s="116"/>
      <c r="C449" s="122"/>
      <c r="D449" s="116"/>
      <c r="E449" s="123"/>
      <c r="F449" s="124"/>
      <c r="G449" s="121"/>
    </row>
    <row r="450" spans="1:7">
      <c r="A450" s="224"/>
      <c r="B450" s="225"/>
      <c r="C450" s="233" t="s">
        <v>137</v>
      </c>
      <c r="D450" s="225"/>
      <c r="E450" s="225"/>
      <c r="F450" s="225"/>
      <c r="G450" s="226"/>
    </row>
    <row r="451" spans="1:7">
      <c r="A451" s="108" t="s">
        <v>67</v>
      </c>
      <c r="B451" s="108" t="s">
        <v>0</v>
      </c>
      <c r="C451" s="109" t="s">
        <v>38</v>
      </c>
      <c r="D451" s="108" t="s">
        <v>4</v>
      </c>
      <c r="E451" s="110" t="s">
        <v>132</v>
      </c>
      <c r="F451" s="111" t="s">
        <v>133</v>
      </c>
      <c r="G451" s="111" t="s">
        <v>134</v>
      </c>
    </row>
    <row r="452" spans="1:7">
      <c r="A452" s="190"/>
      <c r="B452" s="190"/>
      <c r="C452" s="112" t="s">
        <v>640</v>
      </c>
      <c r="D452" s="192" t="s">
        <v>640</v>
      </c>
      <c r="E452" s="191"/>
      <c r="F452" s="220" t="s">
        <v>640</v>
      </c>
      <c r="G452" s="113" t="s">
        <v>640</v>
      </c>
    </row>
    <row r="453" spans="1:7">
      <c r="A453" s="190"/>
      <c r="B453" s="190"/>
      <c r="C453" s="112" t="s">
        <v>640</v>
      </c>
      <c r="D453" s="192" t="s">
        <v>640</v>
      </c>
      <c r="E453" s="191"/>
      <c r="F453" s="220" t="s">
        <v>640</v>
      </c>
      <c r="G453" s="113" t="s">
        <v>640</v>
      </c>
    </row>
    <row r="454" spans="1:7">
      <c r="A454" s="190"/>
      <c r="B454" s="190"/>
      <c r="C454" s="112" t="s">
        <v>640</v>
      </c>
      <c r="D454" s="192" t="s">
        <v>640</v>
      </c>
      <c r="E454" s="191"/>
      <c r="F454" s="220" t="s">
        <v>640</v>
      </c>
      <c r="G454" s="113" t="s">
        <v>640</v>
      </c>
    </row>
    <row r="455" spans="1:7">
      <c r="A455" s="536" t="s">
        <v>135</v>
      </c>
      <c r="B455" s="537" t="s">
        <v>135</v>
      </c>
      <c r="C455" s="537"/>
      <c r="D455" s="537"/>
      <c r="E455" s="537"/>
      <c r="F455" s="538"/>
      <c r="G455" s="114" t="s">
        <v>640</v>
      </c>
    </row>
    <row r="456" spans="1:7" ht="13.5" thickBot="1">
      <c r="A456" s="115"/>
      <c r="B456" s="116"/>
      <c r="C456" s="125"/>
      <c r="D456" s="126"/>
      <c r="E456" s="127"/>
      <c r="F456" s="128"/>
      <c r="G456" s="129"/>
    </row>
    <row r="457" spans="1:7" ht="13.5" thickBot="1">
      <c r="A457" s="539" t="s">
        <v>24</v>
      </c>
      <c r="B457" s="540"/>
      <c r="C457" s="540"/>
      <c r="D457" s="540"/>
      <c r="E457" s="540"/>
      <c r="F457" s="541"/>
      <c r="G457" s="245">
        <v>55.260000000000005</v>
      </c>
    </row>
    <row r="460" spans="1:7">
      <c r="A460" s="188"/>
      <c r="B460" s="189"/>
      <c r="C460" s="533" t="s">
        <v>1</v>
      </c>
      <c r="D460" s="533"/>
      <c r="E460" s="533"/>
      <c r="F460" s="533"/>
      <c r="G460" s="105" t="s">
        <v>4</v>
      </c>
    </row>
    <row r="461" spans="1:7" ht="32.25" customHeight="1">
      <c r="A461" s="542" t="s">
        <v>613</v>
      </c>
      <c r="B461" s="543"/>
      <c r="C461" s="534" t="s">
        <v>471</v>
      </c>
      <c r="D461" s="535"/>
      <c r="E461" s="535"/>
      <c r="F461" s="106">
        <v>35.57</v>
      </c>
      <c r="G461" s="107" t="s">
        <v>15</v>
      </c>
    </row>
    <row r="462" spans="1:7">
      <c r="A462" s="224"/>
      <c r="B462" s="225"/>
      <c r="C462" s="233" t="s">
        <v>131</v>
      </c>
      <c r="D462" s="225"/>
      <c r="E462" s="225"/>
      <c r="F462" s="225"/>
      <c r="G462" s="226"/>
    </row>
    <row r="463" spans="1:7">
      <c r="A463" s="108" t="s">
        <v>67</v>
      </c>
      <c r="B463" s="108" t="s">
        <v>0</v>
      </c>
      <c r="C463" s="109" t="s">
        <v>38</v>
      </c>
      <c r="D463" s="108" t="s">
        <v>4</v>
      </c>
      <c r="E463" s="110" t="s">
        <v>132</v>
      </c>
      <c r="F463" s="111" t="s">
        <v>133</v>
      </c>
      <c r="G463" s="111" t="s">
        <v>134</v>
      </c>
    </row>
    <row r="464" spans="1:7">
      <c r="A464" s="190"/>
      <c r="B464" s="190"/>
      <c r="C464" s="112" t="s">
        <v>640</v>
      </c>
      <c r="D464" s="192" t="s">
        <v>640</v>
      </c>
      <c r="E464" s="191"/>
      <c r="F464" s="220" t="s">
        <v>640</v>
      </c>
      <c r="G464" s="113" t="s">
        <v>640</v>
      </c>
    </row>
    <row r="465" spans="1:7">
      <c r="A465" s="190"/>
      <c r="B465" s="190"/>
      <c r="C465" s="112" t="s">
        <v>640</v>
      </c>
      <c r="D465" s="192" t="s">
        <v>640</v>
      </c>
      <c r="E465" s="191"/>
      <c r="F465" s="220" t="s">
        <v>640</v>
      </c>
      <c r="G465" s="113" t="s">
        <v>640</v>
      </c>
    </row>
    <row r="466" spans="1:7">
      <c r="A466" s="190"/>
      <c r="B466" s="190"/>
      <c r="C466" s="112" t="s">
        <v>640</v>
      </c>
      <c r="D466" s="192" t="s">
        <v>640</v>
      </c>
      <c r="E466" s="191"/>
      <c r="F466" s="220" t="s">
        <v>640</v>
      </c>
      <c r="G466" s="113" t="s">
        <v>640</v>
      </c>
    </row>
    <row r="467" spans="1:7">
      <c r="A467" s="536" t="s">
        <v>135</v>
      </c>
      <c r="B467" s="537"/>
      <c r="C467" s="537"/>
      <c r="D467" s="537"/>
      <c r="E467" s="537"/>
      <c r="F467" s="538"/>
      <c r="G467" s="114" t="s">
        <v>640</v>
      </c>
    </row>
    <row r="468" spans="1:7">
      <c r="A468" s="115"/>
      <c r="B468" s="116"/>
      <c r="C468" s="117"/>
      <c r="D468" s="118"/>
      <c r="E468" s="119"/>
      <c r="F468" s="120"/>
      <c r="G468" s="121"/>
    </row>
    <row r="469" spans="1:7">
      <c r="A469" s="224"/>
      <c r="B469" s="225"/>
      <c r="C469" s="233" t="s">
        <v>136</v>
      </c>
      <c r="D469" s="225"/>
      <c r="E469" s="225"/>
      <c r="F469" s="225"/>
      <c r="G469" s="226"/>
    </row>
    <row r="470" spans="1:7">
      <c r="A470" s="108" t="s">
        <v>67</v>
      </c>
      <c r="B470" s="108" t="s">
        <v>0</v>
      </c>
      <c r="C470" s="109" t="s">
        <v>38</v>
      </c>
      <c r="D470" s="108" t="s">
        <v>4</v>
      </c>
      <c r="E470" s="110" t="s">
        <v>132</v>
      </c>
      <c r="F470" s="111" t="s">
        <v>133</v>
      </c>
      <c r="G470" s="111" t="s">
        <v>134</v>
      </c>
    </row>
    <row r="471" spans="1:7">
      <c r="A471" s="190" t="s">
        <v>69</v>
      </c>
      <c r="B471" s="190">
        <v>88316</v>
      </c>
      <c r="C471" s="112" t="s">
        <v>75</v>
      </c>
      <c r="D471" s="192" t="s">
        <v>42</v>
      </c>
      <c r="E471" s="191">
        <v>1</v>
      </c>
      <c r="F471" s="113">
        <v>14.76</v>
      </c>
      <c r="G471" s="113">
        <v>14.76</v>
      </c>
    </row>
    <row r="472" spans="1:7">
      <c r="A472" s="190" t="s">
        <v>69</v>
      </c>
      <c r="B472" s="190">
        <v>88309</v>
      </c>
      <c r="C472" s="112" t="s">
        <v>77</v>
      </c>
      <c r="D472" s="192" t="s">
        <v>42</v>
      </c>
      <c r="E472" s="191">
        <v>1</v>
      </c>
      <c r="F472" s="113">
        <v>20.81</v>
      </c>
      <c r="G472" s="113">
        <v>20.81</v>
      </c>
    </row>
    <row r="473" spans="1:7">
      <c r="A473" s="190"/>
      <c r="B473" s="190"/>
      <c r="C473" s="112" t="s">
        <v>640</v>
      </c>
      <c r="D473" s="192" t="s">
        <v>640</v>
      </c>
      <c r="E473" s="191"/>
      <c r="F473" s="220" t="s">
        <v>640</v>
      </c>
      <c r="G473" s="113" t="s">
        <v>640</v>
      </c>
    </row>
    <row r="474" spans="1:7">
      <c r="A474" s="536" t="s">
        <v>135</v>
      </c>
      <c r="B474" s="537"/>
      <c r="C474" s="537"/>
      <c r="D474" s="537"/>
      <c r="E474" s="537"/>
      <c r="F474" s="538"/>
      <c r="G474" s="114">
        <v>35.57</v>
      </c>
    </row>
    <row r="475" spans="1:7">
      <c r="A475" s="115"/>
      <c r="B475" s="116"/>
      <c r="C475" s="122"/>
      <c r="D475" s="116"/>
      <c r="E475" s="123"/>
      <c r="F475" s="124"/>
      <c r="G475" s="121"/>
    </row>
    <row r="476" spans="1:7">
      <c r="A476" s="224"/>
      <c r="B476" s="225"/>
      <c r="C476" s="233" t="s">
        <v>137</v>
      </c>
      <c r="D476" s="225"/>
      <c r="E476" s="225"/>
      <c r="F476" s="225"/>
      <c r="G476" s="226"/>
    </row>
    <row r="477" spans="1:7">
      <c r="A477" s="108" t="s">
        <v>67</v>
      </c>
      <c r="B477" s="108" t="s">
        <v>0</v>
      </c>
      <c r="C477" s="109" t="s">
        <v>38</v>
      </c>
      <c r="D477" s="108" t="s">
        <v>4</v>
      </c>
      <c r="E477" s="110" t="s">
        <v>132</v>
      </c>
      <c r="F477" s="111" t="s">
        <v>133</v>
      </c>
      <c r="G477" s="111" t="s">
        <v>134</v>
      </c>
    </row>
    <row r="478" spans="1:7">
      <c r="A478" s="190"/>
      <c r="B478" s="190"/>
      <c r="C478" s="112" t="s">
        <v>640</v>
      </c>
      <c r="D478" s="192" t="s">
        <v>640</v>
      </c>
      <c r="E478" s="191"/>
      <c r="F478" s="220" t="s">
        <v>640</v>
      </c>
      <c r="G478" s="113" t="s">
        <v>640</v>
      </c>
    </row>
    <row r="479" spans="1:7">
      <c r="A479" s="190"/>
      <c r="B479" s="190"/>
      <c r="C479" s="112" t="s">
        <v>640</v>
      </c>
      <c r="D479" s="192" t="s">
        <v>640</v>
      </c>
      <c r="E479" s="191"/>
      <c r="F479" s="220" t="s">
        <v>640</v>
      </c>
      <c r="G479" s="113" t="s">
        <v>640</v>
      </c>
    </row>
    <row r="480" spans="1:7">
      <c r="A480" s="190"/>
      <c r="B480" s="190"/>
      <c r="C480" s="112" t="s">
        <v>640</v>
      </c>
      <c r="D480" s="192" t="s">
        <v>640</v>
      </c>
      <c r="E480" s="191"/>
      <c r="F480" s="220" t="s">
        <v>640</v>
      </c>
      <c r="G480" s="113" t="s">
        <v>640</v>
      </c>
    </row>
    <row r="481" spans="1:7">
      <c r="A481" s="536" t="s">
        <v>135</v>
      </c>
      <c r="B481" s="537" t="s">
        <v>135</v>
      </c>
      <c r="C481" s="537"/>
      <c r="D481" s="537"/>
      <c r="E481" s="537"/>
      <c r="F481" s="538"/>
      <c r="G481" s="114" t="s">
        <v>640</v>
      </c>
    </row>
    <row r="482" spans="1:7" ht="13.5" thickBot="1">
      <c r="A482" s="115"/>
      <c r="B482" s="116"/>
      <c r="C482" s="125"/>
      <c r="D482" s="126"/>
      <c r="E482" s="127"/>
      <c r="F482" s="128"/>
      <c r="G482" s="129"/>
    </row>
    <row r="483" spans="1:7" ht="13.5" thickBot="1">
      <c r="A483" s="539" t="s">
        <v>24</v>
      </c>
      <c r="B483" s="540"/>
      <c r="C483" s="540"/>
      <c r="D483" s="540"/>
      <c r="E483" s="540"/>
      <c r="F483" s="541"/>
      <c r="G483" s="245">
        <v>35.57</v>
      </c>
    </row>
    <row r="486" spans="1:7">
      <c r="A486" s="188"/>
      <c r="B486" s="189"/>
      <c r="C486" s="533" t="s">
        <v>1</v>
      </c>
      <c r="D486" s="533"/>
      <c r="E486" s="533"/>
      <c r="F486" s="533"/>
      <c r="G486" s="105" t="s">
        <v>4</v>
      </c>
    </row>
    <row r="487" spans="1:7" ht="32.25" customHeight="1">
      <c r="A487" s="542" t="s">
        <v>390</v>
      </c>
      <c r="B487" s="543"/>
      <c r="C487" s="534" t="s">
        <v>259</v>
      </c>
      <c r="D487" s="535"/>
      <c r="E487" s="535"/>
      <c r="F487" s="106">
        <v>2186.1062400000001</v>
      </c>
      <c r="G487" s="107" t="s">
        <v>15</v>
      </c>
    </row>
    <row r="488" spans="1:7">
      <c r="A488" s="224"/>
      <c r="B488" s="225"/>
      <c r="C488" s="233" t="s">
        <v>131</v>
      </c>
      <c r="D488" s="225"/>
      <c r="E488" s="225"/>
      <c r="F488" s="225"/>
      <c r="G488" s="226"/>
    </row>
    <row r="489" spans="1:7">
      <c r="A489" s="108" t="s">
        <v>67</v>
      </c>
      <c r="B489" s="108" t="s">
        <v>0</v>
      </c>
      <c r="C489" s="109" t="s">
        <v>38</v>
      </c>
      <c r="D489" s="108" t="s">
        <v>4</v>
      </c>
      <c r="E489" s="110" t="s">
        <v>132</v>
      </c>
      <c r="F489" s="111" t="s">
        <v>133</v>
      </c>
      <c r="G489" s="111" t="s">
        <v>134</v>
      </c>
    </row>
    <row r="490" spans="1:7">
      <c r="A490" s="190" t="s">
        <v>373</v>
      </c>
      <c r="B490" s="190" t="s">
        <v>391</v>
      </c>
      <c r="C490" s="112" t="s">
        <v>259</v>
      </c>
      <c r="D490" s="192" t="s">
        <v>15</v>
      </c>
      <c r="E490" s="191">
        <v>1</v>
      </c>
      <c r="F490" s="113">
        <f>'Mapa de Cotações'!J21</f>
        <v>2100</v>
      </c>
      <c r="G490" s="113">
        <v>2100</v>
      </c>
    </row>
    <row r="491" spans="1:7">
      <c r="A491" s="190"/>
      <c r="B491" s="190"/>
      <c r="C491" s="112" t="s">
        <v>640</v>
      </c>
      <c r="D491" s="192" t="s">
        <v>640</v>
      </c>
      <c r="E491" s="191"/>
      <c r="F491" s="220" t="s">
        <v>640</v>
      </c>
      <c r="G491" s="113" t="s">
        <v>640</v>
      </c>
    </row>
    <row r="492" spans="1:7">
      <c r="A492" s="190"/>
      <c r="B492" s="190"/>
      <c r="C492" s="112" t="s">
        <v>640</v>
      </c>
      <c r="D492" s="192" t="s">
        <v>640</v>
      </c>
      <c r="E492" s="191"/>
      <c r="F492" s="220" t="s">
        <v>640</v>
      </c>
      <c r="G492" s="113" t="s">
        <v>640</v>
      </c>
    </row>
    <row r="493" spans="1:7">
      <c r="A493" s="536" t="s">
        <v>135</v>
      </c>
      <c r="B493" s="537"/>
      <c r="C493" s="537"/>
      <c r="D493" s="537"/>
      <c r="E493" s="537"/>
      <c r="F493" s="538"/>
      <c r="G493" s="114">
        <v>2100</v>
      </c>
    </row>
    <row r="494" spans="1:7">
      <c r="A494" s="115"/>
      <c r="B494" s="116"/>
      <c r="C494" s="117"/>
      <c r="D494" s="118"/>
      <c r="E494" s="119"/>
      <c r="F494" s="120"/>
      <c r="G494" s="121"/>
    </row>
    <row r="495" spans="1:7">
      <c r="A495" s="224"/>
      <c r="B495" s="225"/>
      <c r="C495" s="233" t="s">
        <v>136</v>
      </c>
      <c r="D495" s="225"/>
      <c r="E495" s="225"/>
      <c r="F495" s="225"/>
      <c r="G495" s="226"/>
    </row>
    <row r="496" spans="1:7">
      <c r="A496" s="108" t="s">
        <v>67</v>
      </c>
      <c r="B496" s="108" t="s">
        <v>0</v>
      </c>
      <c r="C496" s="109" t="s">
        <v>38</v>
      </c>
      <c r="D496" s="108" t="s">
        <v>4</v>
      </c>
      <c r="E496" s="110" t="s">
        <v>132</v>
      </c>
      <c r="F496" s="111" t="s">
        <v>133</v>
      </c>
      <c r="G496" s="111" t="s">
        <v>134</v>
      </c>
    </row>
    <row r="497" spans="1:7">
      <c r="A497" s="190" t="s">
        <v>69</v>
      </c>
      <c r="B497" s="190">
        <v>88309</v>
      </c>
      <c r="C497" s="112" t="s">
        <v>77</v>
      </c>
      <c r="D497" s="192" t="s">
        <v>42</v>
      </c>
      <c r="E497" s="191">
        <v>1.512</v>
      </c>
      <c r="F497" s="113">
        <v>20.81</v>
      </c>
      <c r="G497" s="113">
        <v>31.46472</v>
      </c>
    </row>
    <row r="498" spans="1:7">
      <c r="A498" s="190" t="s">
        <v>69</v>
      </c>
      <c r="B498" s="190">
        <v>88316</v>
      </c>
      <c r="C498" s="112" t="s">
        <v>75</v>
      </c>
      <c r="D498" s="192" t="s">
        <v>42</v>
      </c>
      <c r="E498" s="191">
        <v>3.702</v>
      </c>
      <c r="F498" s="113">
        <v>14.76</v>
      </c>
      <c r="G498" s="113">
        <v>54.64152</v>
      </c>
    </row>
    <row r="499" spans="1:7">
      <c r="A499" s="190"/>
      <c r="B499" s="190"/>
      <c r="C499" s="112" t="s">
        <v>640</v>
      </c>
      <c r="D499" s="192" t="s">
        <v>640</v>
      </c>
      <c r="E499" s="191"/>
      <c r="F499" s="220" t="s">
        <v>640</v>
      </c>
      <c r="G499" s="113" t="s">
        <v>640</v>
      </c>
    </row>
    <row r="500" spans="1:7">
      <c r="A500" s="536" t="s">
        <v>135</v>
      </c>
      <c r="B500" s="537"/>
      <c r="C500" s="537"/>
      <c r="D500" s="537"/>
      <c r="E500" s="537"/>
      <c r="F500" s="538"/>
      <c r="G500" s="114">
        <v>86.10624</v>
      </c>
    </row>
    <row r="501" spans="1:7">
      <c r="A501" s="115"/>
      <c r="B501" s="116"/>
      <c r="C501" s="122"/>
      <c r="D501" s="116"/>
      <c r="E501" s="123"/>
      <c r="F501" s="124"/>
      <c r="G501" s="121"/>
    </row>
    <row r="502" spans="1:7">
      <c r="A502" s="224"/>
      <c r="B502" s="225"/>
      <c r="C502" s="233" t="s">
        <v>137</v>
      </c>
      <c r="D502" s="225"/>
      <c r="E502" s="225"/>
      <c r="F502" s="225"/>
      <c r="G502" s="226"/>
    </row>
    <row r="503" spans="1:7">
      <c r="A503" s="108" t="s">
        <v>67</v>
      </c>
      <c r="B503" s="108" t="s">
        <v>0</v>
      </c>
      <c r="C503" s="109" t="s">
        <v>38</v>
      </c>
      <c r="D503" s="108" t="s">
        <v>4</v>
      </c>
      <c r="E503" s="110" t="s">
        <v>132</v>
      </c>
      <c r="F503" s="111" t="s">
        <v>133</v>
      </c>
      <c r="G503" s="111" t="s">
        <v>134</v>
      </c>
    </row>
    <row r="504" spans="1:7">
      <c r="A504" s="190"/>
      <c r="B504" s="190"/>
      <c r="C504" s="112" t="s">
        <v>640</v>
      </c>
      <c r="D504" s="192" t="s">
        <v>640</v>
      </c>
      <c r="E504" s="191"/>
      <c r="F504" s="220" t="s">
        <v>640</v>
      </c>
      <c r="G504" s="113" t="s">
        <v>640</v>
      </c>
    </row>
    <row r="505" spans="1:7">
      <c r="A505" s="190"/>
      <c r="B505" s="190"/>
      <c r="C505" s="112" t="s">
        <v>640</v>
      </c>
      <c r="D505" s="192" t="s">
        <v>640</v>
      </c>
      <c r="E505" s="191"/>
      <c r="F505" s="220" t="s">
        <v>640</v>
      </c>
      <c r="G505" s="113" t="s">
        <v>640</v>
      </c>
    </row>
    <row r="506" spans="1:7">
      <c r="A506" s="190"/>
      <c r="B506" s="190"/>
      <c r="C506" s="112" t="s">
        <v>640</v>
      </c>
      <c r="D506" s="192" t="s">
        <v>640</v>
      </c>
      <c r="E506" s="191"/>
      <c r="F506" s="220" t="s">
        <v>640</v>
      </c>
      <c r="G506" s="113" t="s">
        <v>640</v>
      </c>
    </row>
    <row r="507" spans="1:7">
      <c r="A507" s="536" t="s">
        <v>135</v>
      </c>
      <c r="B507" s="537" t="s">
        <v>135</v>
      </c>
      <c r="C507" s="537"/>
      <c r="D507" s="537"/>
      <c r="E507" s="537"/>
      <c r="F507" s="538"/>
      <c r="G507" s="114" t="s">
        <v>640</v>
      </c>
    </row>
    <row r="508" spans="1:7" ht="13.5" thickBot="1">
      <c r="A508" s="115"/>
      <c r="B508" s="116"/>
      <c r="C508" s="125"/>
      <c r="D508" s="126"/>
      <c r="E508" s="127"/>
      <c r="F508" s="128"/>
      <c r="G508" s="129"/>
    </row>
    <row r="509" spans="1:7" ht="13.5" thickBot="1">
      <c r="A509" s="539" t="s">
        <v>24</v>
      </c>
      <c r="B509" s="540"/>
      <c r="C509" s="540"/>
      <c r="D509" s="540"/>
      <c r="E509" s="540"/>
      <c r="F509" s="541"/>
      <c r="G509" s="245">
        <v>2186.1062400000001</v>
      </c>
    </row>
    <row r="512" spans="1:7">
      <c r="A512" s="188"/>
      <c r="B512" s="189"/>
      <c r="C512" s="533" t="s">
        <v>1</v>
      </c>
      <c r="D512" s="533"/>
      <c r="E512" s="533"/>
      <c r="F512" s="533"/>
      <c r="G512" s="105" t="s">
        <v>4</v>
      </c>
    </row>
    <row r="513" spans="1:7" ht="32.25" customHeight="1">
      <c r="A513" s="542" t="s">
        <v>395</v>
      </c>
      <c r="B513" s="543"/>
      <c r="C513" s="534" t="s">
        <v>394</v>
      </c>
      <c r="D513" s="535"/>
      <c r="E513" s="535"/>
      <c r="F513" s="106">
        <v>356.54060000000004</v>
      </c>
      <c r="G513" s="107" t="s">
        <v>71</v>
      </c>
    </row>
    <row r="514" spans="1:7">
      <c r="A514" s="224"/>
      <c r="B514" s="225"/>
      <c r="C514" s="233" t="s">
        <v>131</v>
      </c>
      <c r="D514" s="225"/>
      <c r="E514" s="225"/>
      <c r="F514" s="225"/>
      <c r="G514" s="226"/>
    </row>
    <row r="515" spans="1:7">
      <c r="A515" s="108" t="s">
        <v>67</v>
      </c>
      <c r="B515" s="108" t="s">
        <v>0</v>
      </c>
      <c r="C515" s="109" t="s">
        <v>38</v>
      </c>
      <c r="D515" s="108" t="s">
        <v>4</v>
      </c>
      <c r="E515" s="110" t="s">
        <v>132</v>
      </c>
      <c r="F515" s="111" t="s">
        <v>133</v>
      </c>
      <c r="G515" s="111" t="s">
        <v>134</v>
      </c>
    </row>
    <row r="516" spans="1:7">
      <c r="A516" s="190" t="s">
        <v>69</v>
      </c>
      <c r="B516" s="190">
        <v>546</v>
      </c>
      <c r="C516" s="112" t="s">
        <v>197</v>
      </c>
      <c r="D516" s="192" t="s">
        <v>195</v>
      </c>
      <c r="E516" s="191">
        <v>3.96</v>
      </c>
      <c r="F516" s="113">
        <v>4.6100000000000003</v>
      </c>
      <c r="G516" s="113">
        <v>18.255600000000001</v>
      </c>
    </row>
    <row r="517" spans="1:7">
      <c r="A517" s="190" t="s">
        <v>69</v>
      </c>
      <c r="B517" s="190">
        <v>587</v>
      </c>
      <c r="C517" s="112" t="s">
        <v>201</v>
      </c>
      <c r="D517" s="192" t="s">
        <v>195</v>
      </c>
      <c r="E517" s="191">
        <v>5.2</v>
      </c>
      <c r="F517" s="113">
        <v>35</v>
      </c>
      <c r="G517" s="113">
        <v>182</v>
      </c>
    </row>
    <row r="518" spans="1:7" ht="24">
      <c r="A518" s="190" t="s">
        <v>69</v>
      </c>
      <c r="B518" s="190">
        <v>566</v>
      </c>
      <c r="C518" s="112" t="s">
        <v>198</v>
      </c>
      <c r="D518" s="192" t="s">
        <v>194</v>
      </c>
      <c r="E518" s="191">
        <v>1</v>
      </c>
      <c r="F518" s="113">
        <v>2.37</v>
      </c>
      <c r="G518" s="113">
        <v>2.37</v>
      </c>
    </row>
    <row r="519" spans="1:7" ht="36">
      <c r="A519" s="190" t="s">
        <v>69</v>
      </c>
      <c r="B519" s="190">
        <v>2418</v>
      </c>
      <c r="C519" s="112" t="s">
        <v>719</v>
      </c>
      <c r="D519" s="192" t="s">
        <v>193</v>
      </c>
      <c r="E519" s="191">
        <v>2</v>
      </c>
      <c r="F519" s="113">
        <v>5.97</v>
      </c>
      <c r="G519" s="113">
        <v>11.94</v>
      </c>
    </row>
    <row r="520" spans="1:7" ht="36">
      <c r="A520" s="190" t="s">
        <v>69</v>
      </c>
      <c r="B520" s="190">
        <v>11484</v>
      </c>
      <c r="C520" s="112" t="s">
        <v>203</v>
      </c>
      <c r="D520" s="192" t="s">
        <v>193</v>
      </c>
      <c r="E520" s="191">
        <v>1</v>
      </c>
      <c r="F520" s="113">
        <v>25.29</v>
      </c>
      <c r="G520" s="113">
        <v>25.29</v>
      </c>
    </row>
    <row r="521" spans="1:7" ht="24">
      <c r="A521" s="190" t="s">
        <v>69</v>
      </c>
      <c r="B521" s="190">
        <v>7164</v>
      </c>
      <c r="C521" s="112" t="s">
        <v>205</v>
      </c>
      <c r="D521" s="192" t="s">
        <v>192</v>
      </c>
      <c r="E521" s="191">
        <v>1</v>
      </c>
      <c r="F521" s="113">
        <v>25.71</v>
      </c>
      <c r="G521" s="113">
        <v>25.71</v>
      </c>
    </row>
    <row r="522" spans="1:7">
      <c r="A522" s="536" t="s">
        <v>135</v>
      </c>
      <c r="B522" s="537"/>
      <c r="C522" s="537"/>
      <c r="D522" s="537"/>
      <c r="E522" s="537"/>
      <c r="F522" s="538"/>
      <c r="G522" s="114">
        <v>265.56560000000002</v>
      </c>
    </row>
    <row r="523" spans="1:7">
      <c r="A523" s="115"/>
      <c r="B523" s="116"/>
      <c r="C523" s="117"/>
      <c r="D523" s="118"/>
      <c r="E523" s="119"/>
      <c r="F523" s="120"/>
      <c r="G523" s="121"/>
    </row>
    <row r="524" spans="1:7">
      <c r="A524" s="224"/>
      <c r="B524" s="225"/>
      <c r="C524" s="233" t="s">
        <v>136</v>
      </c>
      <c r="D524" s="225"/>
      <c r="E524" s="225"/>
      <c r="F524" s="225"/>
      <c r="G524" s="226"/>
    </row>
    <row r="525" spans="1:7">
      <c r="A525" s="108" t="s">
        <v>67</v>
      </c>
      <c r="B525" s="108" t="s">
        <v>0</v>
      </c>
      <c r="C525" s="109" t="s">
        <v>38</v>
      </c>
      <c r="D525" s="108" t="s">
        <v>4</v>
      </c>
      <c r="E525" s="110" t="s">
        <v>132</v>
      </c>
      <c r="F525" s="111" t="s">
        <v>133</v>
      </c>
      <c r="G525" s="111" t="s">
        <v>134</v>
      </c>
    </row>
    <row r="526" spans="1:7">
      <c r="A526" s="190" t="s">
        <v>69</v>
      </c>
      <c r="B526" s="190">
        <v>88315</v>
      </c>
      <c r="C526" s="112" t="s">
        <v>90</v>
      </c>
      <c r="D526" s="192" t="s">
        <v>42</v>
      </c>
      <c r="E526" s="191">
        <v>4</v>
      </c>
      <c r="F526" s="113">
        <v>20.7</v>
      </c>
      <c r="G526" s="113">
        <v>82.8</v>
      </c>
    </row>
    <row r="527" spans="1:7">
      <c r="A527" s="190" t="s">
        <v>69</v>
      </c>
      <c r="B527" s="190">
        <v>88251</v>
      </c>
      <c r="C527" s="112" t="s">
        <v>88</v>
      </c>
      <c r="D527" s="192" t="s">
        <v>42</v>
      </c>
      <c r="E527" s="191">
        <v>0.5</v>
      </c>
      <c r="F527" s="113">
        <v>16.350000000000001</v>
      </c>
      <c r="G527" s="113">
        <v>8.1750000000000007</v>
      </c>
    </row>
    <row r="528" spans="1:7">
      <c r="A528" s="190"/>
      <c r="B528" s="190"/>
      <c r="C528" s="112" t="s">
        <v>640</v>
      </c>
      <c r="D528" s="192" t="s">
        <v>640</v>
      </c>
      <c r="E528" s="191"/>
      <c r="F528" s="220" t="s">
        <v>640</v>
      </c>
      <c r="G528" s="113" t="s">
        <v>640</v>
      </c>
    </row>
    <row r="529" spans="1:7">
      <c r="A529" s="536" t="s">
        <v>135</v>
      </c>
      <c r="B529" s="537"/>
      <c r="C529" s="537"/>
      <c r="D529" s="537"/>
      <c r="E529" s="537"/>
      <c r="F529" s="538"/>
      <c r="G529" s="114">
        <v>90.974999999999994</v>
      </c>
    </row>
    <row r="530" spans="1:7">
      <c r="A530" s="115"/>
      <c r="B530" s="116"/>
      <c r="C530" s="122"/>
      <c r="D530" s="116"/>
      <c r="E530" s="123"/>
      <c r="F530" s="124"/>
      <c r="G530" s="121"/>
    </row>
    <row r="531" spans="1:7">
      <c r="A531" s="224"/>
      <c r="B531" s="225"/>
      <c r="C531" s="233" t="s">
        <v>137</v>
      </c>
      <c r="D531" s="225"/>
      <c r="E531" s="225"/>
      <c r="F531" s="225"/>
      <c r="G531" s="226"/>
    </row>
    <row r="532" spans="1:7">
      <c r="A532" s="108" t="s">
        <v>67</v>
      </c>
      <c r="B532" s="108" t="s">
        <v>0</v>
      </c>
      <c r="C532" s="109" t="s">
        <v>38</v>
      </c>
      <c r="D532" s="108" t="s">
        <v>4</v>
      </c>
      <c r="E532" s="110" t="s">
        <v>132</v>
      </c>
      <c r="F532" s="111" t="s">
        <v>133</v>
      </c>
      <c r="G532" s="111" t="s">
        <v>134</v>
      </c>
    </row>
    <row r="533" spans="1:7">
      <c r="A533" s="190"/>
      <c r="B533" s="190"/>
      <c r="C533" s="112" t="s">
        <v>640</v>
      </c>
      <c r="D533" s="192" t="s">
        <v>640</v>
      </c>
      <c r="E533" s="191"/>
      <c r="F533" s="220" t="s">
        <v>640</v>
      </c>
      <c r="G533" s="113" t="s">
        <v>640</v>
      </c>
    </row>
    <row r="534" spans="1:7">
      <c r="A534" s="190"/>
      <c r="B534" s="190"/>
      <c r="C534" s="112" t="s">
        <v>640</v>
      </c>
      <c r="D534" s="192" t="s">
        <v>640</v>
      </c>
      <c r="E534" s="191"/>
      <c r="F534" s="220" t="s">
        <v>640</v>
      </c>
      <c r="G534" s="113" t="s">
        <v>640</v>
      </c>
    </row>
    <row r="535" spans="1:7">
      <c r="A535" s="190"/>
      <c r="B535" s="190"/>
      <c r="C535" s="112" t="s">
        <v>640</v>
      </c>
      <c r="D535" s="192" t="s">
        <v>640</v>
      </c>
      <c r="E535" s="191"/>
      <c r="F535" s="220" t="s">
        <v>640</v>
      </c>
      <c r="G535" s="113" t="s">
        <v>640</v>
      </c>
    </row>
    <row r="536" spans="1:7">
      <c r="A536" s="536" t="s">
        <v>135</v>
      </c>
      <c r="B536" s="537" t="s">
        <v>135</v>
      </c>
      <c r="C536" s="537"/>
      <c r="D536" s="537"/>
      <c r="E536" s="537"/>
      <c r="F536" s="538"/>
      <c r="G536" s="114" t="s">
        <v>640</v>
      </c>
    </row>
    <row r="537" spans="1:7" ht="13.5" thickBot="1">
      <c r="A537" s="115"/>
      <c r="B537" s="116"/>
      <c r="C537" s="125"/>
      <c r="D537" s="126"/>
      <c r="E537" s="127"/>
      <c r="F537" s="128"/>
      <c r="G537" s="129"/>
    </row>
    <row r="538" spans="1:7" ht="13.5" thickBot="1">
      <c r="A538" s="539" t="s">
        <v>24</v>
      </c>
      <c r="B538" s="540"/>
      <c r="C538" s="540"/>
      <c r="D538" s="540"/>
      <c r="E538" s="540"/>
      <c r="F538" s="541"/>
      <c r="G538" s="245">
        <v>356.54060000000004</v>
      </c>
    </row>
    <row r="541" spans="1:7">
      <c r="A541" s="188"/>
      <c r="B541" s="189"/>
      <c r="C541" s="533" t="s">
        <v>1</v>
      </c>
      <c r="D541" s="533"/>
      <c r="E541" s="533"/>
      <c r="F541" s="533"/>
      <c r="G541" s="105" t="s">
        <v>4</v>
      </c>
    </row>
    <row r="542" spans="1:7" ht="32.25" customHeight="1">
      <c r="A542" s="542" t="s">
        <v>616</v>
      </c>
      <c r="B542" s="543"/>
      <c r="C542" s="534" t="s">
        <v>573</v>
      </c>
      <c r="D542" s="535"/>
      <c r="E542" s="535"/>
      <c r="F542" s="106">
        <v>510.892</v>
      </c>
      <c r="G542" s="107" t="s">
        <v>72</v>
      </c>
    </row>
    <row r="543" spans="1:7">
      <c r="A543" s="224"/>
      <c r="B543" s="225"/>
      <c r="C543" s="233" t="s">
        <v>131</v>
      </c>
      <c r="D543" s="225"/>
      <c r="E543" s="225"/>
      <c r="F543" s="225"/>
      <c r="G543" s="226"/>
    </row>
    <row r="544" spans="1:7">
      <c r="A544" s="108" t="s">
        <v>67</v>
      </c>
      <c r="B544" s="108" t="s">
        <v>0</v>
      </c>
      <c r="C544" s="109" t="s">
        <v>38</v>
      </c>
      <c r="D544" s="108" t="s">
        <v>4</v>
      </c>
      <c r="E544" s="110" t="s">
        <v>132</v>
      </c>
      <c r="F544" s="111" t="s">
        <v>133</v>
      </c>
      <c r="G544" s="111" t="s">
        <v>134</v>
      </c>
    </row>
    <row r="545" spans="1:7">
      <c r="A545" s="190"/>
      <c r="B545" s="190"/>
      <c r="C545" s="112" t="s">
        <v>640</v>
      </c>
      <c r="D545" s="192" t="s">
        <v>640</v>
      </c>
      <c r="E545" s="191"/>
      <c r="F545" s="220" t="s">
        <v>640</v>
      </c>
      <c r="G545" s="113" t="s">
        <v>640</v>
      </c>
    </row>
    <row r="546" spans="1:7">
      <c r="A546" s="190"/>
      <c r="B546" s="190"/>
      <c r="C546" s="112" t="s">
        <v>640</v>
      </c>
      <c r="D546" s="192" t="s">
        <v>640</v>
      </c>
      <c r="E546" s="191"/>
      <c r="F546" s="220" t="s">
        <v>640</v>
      </c>
      <c r="G546" s="113" t="s">
        <v>640</v>
      </c>
    </row>
    <row r="547" spans="1:7">
      <c r="A547" s="190"/>
      <c r="B547" s="190"/>
      <c r="C547" s="112" t="s">
        <v>640</v>
      </c>
      <c r="D547" s="192" t="s">
        <v>640</v>
      </c>
      <c r="E547" s="191"/>
      <c r="F547" s="220" t="s">
        <v>640</v>
      </c>
      <c r="G547" s="113" t="s">
        <v>640</v>
      </c>
    </row>
    <row r="548" spans="1:7">
      <c r="A548" s="536" t="s">
        <v>135</v>
      </c>
      <c r="B548" s="537"/>
      <c r="C548" s="537"/>
      <c r="D548" s="537"/>
      <c r="E548" s="537"/>
      <c r="F548" s="538"/>
      <c r="G548" s="114" t="s">
        <v>640</v>
      </c>
    </row>
    <row r="549" spans="1:7">
      <c r="A549" s="115"/>
      <c r="B549" s="116"/>
      <c r="C549" s="117"/>
      <c r="D549" s="118"/>
      <c r="E549" s="119"/>
      <c r="F549" s="120"/>
      <c r="G549" s="121"/>
    </row>
    <row r="550" spans="1:7">
      <c r="A550" s="224"/>
      <c r="B550" s="225"/>
      <c r="C550" s="233" t="s">
        <v>136</v>
      </c>
      <c r="D550" s="225"/>
      <c r="E550" s="225"/>
      <c r="F550" s="225"/>
      <c r="G550" s="226"/>
    </row>
    <row r="551" spans="1:7">
      <c r="A551" s="108" t="s">
        <v>67</v>
      </c>
      <c r="B551" s="108" t="s">
        <v>0</v>
      </c>
      <c r="C551" s="109" t="s">
        <v>38</v>
      </c>
      <c r="D551" s="108" t="s">
        <v>4</v>
      </c>
      <c r="E551" s="110" t="s">
        <v>132</v>
      </c>
      <c r="F551" s="111" t="s">
        <v>133</v>
      </c>
      <c r="G551" s="111" t="s">
        <v>134</v>
      </c>
    </row>
    <row r="552" spans="1:7">
      <c r="A552" s="190"/>
      <c r="B552" s="190"/>
      <c r="C552" s="112" t="s">
        <v>640</v>
      </c>
      <c r="D552" s="192" t="s">
        <v>640</v>
      </c>
      <c r="E552" s="191"/>
      <c r="F552" s="220" t="s">
        <v>640</v>
      </c>
      <c r="G552" s="113" t="s">
        <v>640</v>
      </c>
    </row>
    <row r="553" spans="1:7">
      <c r="A553" s="190"/>
      <c r="B553" s="190"/>
      <c r="C553" s="112" t="s">
        <v>640</v>
      </c>
      <c r="D553" s="192" t="s">
        <v>640</v>
      </c>
      <c r="E553" s="191"/>
      <c r="F553" s="220" t="s">
        <v>640</v>
      </c>
      <c r="G553" s="113" t="s">
        <v>640</v>
      </c>
    </row>
    <row r="554" spans="1:7">
      <c r="A554" s="190"/>
      <c r="B554" s="190"/>
      <c r="C554" s="112" t="s">
        <v>640</v>
      </c>
      <c r="D554" s="192" t="s">
        <v>640</v>
      </c>
      <c r="E554" s="191"/>
      <c r="F554" s="220" t="s">
        <v>640</v>
      </c>
      <c r="G554" s="113" t="s">
        <v>640</v>
      </c>
    </row>
    <row r="555" spans="1:7">
      <c r="A555" s="536" t="s">
        <v>135</v>
      </c>
      <c r="B555" s="537"/>
      <c r="C555" s="537"/>
      <c r="D555" s="537"/>
      <c r="E555" s="537"/>
      <c r="F555" s="538"/>
      <c r="G555" s="114" t="s">
        <v>640</v>
      </c>
    </row>
    <row r="556" spans="1:7">
      <c r="A556" s="115"/>
      <c r="B556" s="116"/>
      <c r="C556" s="122"/>
      <c r="D556" s="116"/>
      <c r="E556" s="123"/>
      <c r="F556" s="124"/>
      <c r="G556" s="121"/>
    </row>
    <row r="557" spans="1:7">
      <c r="A557" s="224"/>
      <c r="B557" s="225"/>
      <c r="C557" s="233" t="s">
        <v>137</v>
      </c>
      <c r="D557" s="225"/>
      <c r="E557" s="225"/>
      <c r="F557" s="225"/>
      <c r="G557" s="226"/>
    </row>
    <row r="558" spans="1:7">
      <c r="A558" s="108" t="s">
        <v>67</v>
      </c>
      <c r="B558" s="108" t="s">
        <v>0</v>
      </c>
      <c r="C558" s="109" t="s">
        <v>38</v>
      </c>
      <c r="D558" s="108" t="s">
        <v>4</v>
      </c>
      <c r="E558" s="110" t="s">
        <v>132</v>
      </c>
      <c r="F558" s="111" t="s">
        <v>133</v>
      </c>
      <c r="G558" s="111" t="s">
        <v>134</v>
      </c>
    </row>
    <row r="559" spans="1:7" ht="24">
      <c r="A559" s="190" t="s">
        <v>69</v>
      </c>
      <c r="B559" s="190">
        <v>96546</v>
      </c>
      <c r="C559" s="112" t="s">
        <v>85</v>
      </c>
      <c r="D559" s="192" t="s">
        <v>43</v>
      </c>
      <c r="E559" s="191">
        <v>0.1</v>
      </c>
      <c r="F559" s="113">
        <v>8.23</v>
      </c>
      <c r="G559" s="113">
        <v>0.82300000000000006</v>
      </c>
    </row>
    <row r="560" spans="1:7" ht="24">
      <c r="A560" s="190" t="s">
        <v>69</v>
      </c>
      <c r="B560" s="190">
        <v>96530</v>
      </c>
      <c r="C560" s="112" t="s">
        <v>84</v>
      </c>
      <c r="D560" s="192" t="s">
        <v>44</v>
      </c>
      <c r="E560" s="191">
        <v>0.7</v>
      </c>
      <c r="F560" s="113">
        <v>116.87</v>
      </c>
      <c r="G560" s="113">
        <v>81.808999999999997</v>
      </c>
    </row>
    <row r="561" spans="1:9" ht="36">
      <c r="A561" s="190" t="s">
        <v>69</v>
      </c>
      <c r="B561" s="190">
        <v>96555</v>
      </c>
      <c r="C561" s="112" t="s">
        <v>86</v>
      </c>
      <c r="D561" s="192" t="s">
        <v>45</v>
      </c>
      <c r="E561" s="191">
        <v>1</v>
      </c>
      <c r="F561" s="113">
        <v>428.26</v>
      </c>
      <c r="G561" s="113">
        <v>428.26</v>
      </c>
    </row>
    <row r="562" spans="1:9">
      <c r="A562" s="536" t="s">
        <v>135</v>
      </c>
      <c r="B562" s="537" t="s">
        <v>135</v>
      </c>
      <c r="C562" s="537"/>
      <c r="D562" s="537"/>
      <c r="E562" s="537"/>
      <c r="F562" s="538"/>
      <c r="G562" s="114">
        <v>510.892</v>
      </c>
    </row>
    <row r="563" spans="1:9" ht="13.5" thickBot="1">
      <c r="A563" s="115"/>
      <c r="B563" s="116"/>
      <c r="C563" s="125"/>
      <c r="D563" s="126"/>
      <c r="E563" s="127"/>
      <c r="F563" s="128"/>
      <c r="G563" s="129"/>
    </row>
    <row r="564" spans="1:9" ht="13.5" thickBot="1">
      <c r="A564" s="539" t="s">
        <v>24</v>
      </c>
      <c r="B564" s="540"/>
      <c r="C564" s="540"/>
      <c r="D564" s="540"/>
      <c r="E564" s="540"/>
      <c r="F564" s="541"/>
      <c r="G564" s="245">
        <v>510.892</v>
      </c>
    </row>
    <row r="567" spans="1:9">
      <c r="A567" s="412"/>
      <c r="B567" s="413"/>
      <c r="C567" s="544" t="s">
        <v>1</v>
      </c>
      <c r="D567" s="544"/>
      <c r="E567" s="544"/>
      <c r="F567" s="544"/>
      <c r="G567" s="414" t="s">
        <v>4</v>
      </c>
    </row>
    <row r="568" spans="1:9" ht="32.25" customHeight="1">
      <c r="A568" s="545" t="s">
        <v>396</v>
      </c>
      <c r="B568" s="546"/>
      <c r="C568" s="556" t="s">
        <v>459</v>
      </c>
      <c r="D568" s="557"/>
      <c r="E568" s="557"/>
      <c r="F568" s="415">
        <v>32747.200000000001</v>
      </c>
      <c r="G568" s="416" t="s">
        <v>15</v>
      </c>
      <c r="I568" s="409" t="s">
        <v>743</v>
      </c>
    </row>
    <row r="569" spans="1:9">
      <c r="A569" s="224"/>
      <c r="B569" s="225"/>
      <c r="C569" s="233" t="s">
        <v>131</v>
      </c>
      <c r="D569" s="225"/>
      <c r="E569" s="225"/>
      <c r="F569" s="225"/>
      <c r="G569" s="226"/>
    </row>
    <row r="570" spans="1:9">
      <c r="A570" s="108" t="s">
        <v>67</v>
      </c>
      <c r="B570" s="108" t="s">
        <v>0</v>
      </c>
      <c r="C570" s="109" t="s">
        <v>38</v>
      </c>
      <c r="D570" s="108" t="s">
        <v>4</v>
      </c>
      <c r="E570" s="110" t="s">
        <v>132</v>
      </c>
      <c r="F570" s="111" t="s">
        <v>133</v>
      </c>
      <c r="G570" s="111" t="s">
        <v>134</v>
      </c>
    </row>
    <row r="571" spans="1:9">
      <c r="A571" s="190" t="s">
        <v>373</v>
      </c>
      <c r="B571" s="190" t="s">
        <v>397</v>
      </c>
      <c r="C571" s="112" t="s">
        <v>398</v>
      </c>
      <c r="D571" s="192" t="s">
        <v>15</v>
      </c>
      <c r="E571" s="191">
        <v>1</v>
      </c>
      <c r="F571" s="113">
        <v>32563</v>
      </c>
      <c r="G571" s="113">
        <v>32563</v>
      </c>
    </row>
    <row r="572" spans="1:9">
      <c r="A572" s="190"/>
      <c r="B572" s="190"/>
      <c r="C572" s="112" t="s">
        <v>640</v>
      </c>
      <c r="D572" s="192" t="s">
        <v>640</v>
      </c>
      <c r="E572" s="191"/>
      <c r="F572" s="220" t="s">
        <v>640</v>
      </c>
      <c r="G572" s="113" t="s">
        <v>640</v>
      </c>
    </row>
    <row r="573" spans="1:9">
      <c r="A573" s="190"/>
      <c r="B573" s="190"/>
      <c r="C573" s="112" t="s">
        <v>640</v>
      </c>
      <c r="D573" s="192" t="s">
        <v>640</v>
      </c>
      <c r="E573" s="191"/>
      <c r="F573" s="220" t="s">
        <v>640</v>
      </c>
      <c r="G573" s="113" t="s">
        <v>640</v>
      </c>
    </row>
    <row r="574" spans="1:9">
      <c r="A574" s="536" t="s">
        <v>135</v>
      </c>
      <c r="B574" s="537"/>
      <c r="C574" s="537"/>
      <c r="D574" s="537"/>
      <c r="E574" s="537"/>
      <c r="F574" s="538"/>
      <c r="G574" s="114">
        <v>32563</v>
      </c>
    </row>
    <row r="575" spans="1:9">
      <c r="A575" s="115"/>
      <c r="B575" s="116"/>
      <c r="C575" s="117"/>
      <c r="D575" s="118"/>
      <c r="E575" s="119"/>
      <c r="F575" s="120"/>
      <c r="G575" s="121"/>
    </row>
    <row r="576" spans="1:9">
      <c r="A576" s="224"/>
      <c r="B576" s="225"/>
      <c r="C576" s="233" t="s">
        <v>136</v>
      </c>
      <c r="D576" s="225"/>
      <c r="E576" s="225"/>
      <c r="F576" s="225"/>
      <c r="G576" s="226"/>
    </row>
    <row r="577" spans="1:7">
      <c r="A577" s="108" t="s">
        <v>67</v>
      </c>
      <c r="B577" s="108" t="s">
        <v>0</v>
      </c>
      <c r="C577" s="109" t="s">
        <v>38</v>
      </c>
      <c r="D577" s="108" t="s">
        <v>4</v>
      </c>
      <c r="E577" s="110" t="s">
        <v>132</v>
      </c>
      <c r="F577" s="111" t="s">
        <v>133</v>
      </c>
      <c r="G577" s="111" t="s">
        <v>134</v>
      </c>
    </row>
    <row r="578" spans="1:7">
      <c r="A578" s="190" t="s">
        <v>69</v>
      </c>
      <c r="B578" s="190">
        <v>88264</v>
      </c>
      <c r="C578" s="112" t="s">
        <v>76</v>
      </c>
      <c r="D578" s="192" t="s">
        <v>42</v>
      </c>
      <c r="E578" s="191">
        <v>5</v>
      </c>
      <c r="F578" s="113">
        <v>21.02</v>
      </c>
      <c r="G578" s="113">
        <v>105.1</v>
      </c>
    </row>
    <row r="579" spans="1:7">
      <c r="A579" s="190" t="s">
        <v>69</v>
      </c>
      <c r="B579" s="190">
        <v>88247</v>
      </c>
      <c r="C579" s="112" t="s">
        <v>87</v>
      </c>
      <c r="D579" s="192" t="s">
        <v>42</v>
      </c>
      <c r="E579" s="191">
        <v>5</v>
      </c>
      <c r="F579" s="113">
        <v>15.82</v>
      </c>
      <c r="G579" s="113">
        <v>79.099999999999994</v>
      </c>
    </row>
    <row r="580" spans="1:7">
      <c r="A580" s="190"/>
      <c r="B580" s="190"/>
      <c r="C580" s="112" t="s">
        <v>640</v>
      </c>
      <c r="D580" s="192" t="s">
        <v>640</v>
      </c>
      <c r="E580" s="191"/>
      <c r="F580" s="220" t="s">
        <v>640</v>
      </c>
      <c r="G580" s="113" t="s">
        <v>640</v>
      </c>
    </row>
    <row r="581" spans="1:7">
      <c r="A581" s="536" t="s">
        <v>135</v>
      </c>
      <c r="B581" s="537"/>
      <c r="C581" s="537"/>
      <c r="D581" s="537"/>
      <c r="E581" s="537"/>
      <c r="F581" s="538"/>
      <c r="G581" s="411">
        <v>184.2</v>
      </c>
    </row>
    <row r="582" spans="1:7">
      <c r="A582" s="115"/>
      <c r="B582" s="116"/>
      <c r="C582" s="122"/>
      <c r="D582" s="116"/>
      <c r="E582" s="123"/>
      <c r="F582" s="124"/>
      <c r="G582" s="121"/>
    </row>
    <row r="583" spans="1:7">
      <c r="A583" s="224"/>
      <c r="B583" s="225"/>
      <c r="C583" s="233" t="s">
        <v>137</v>
      </c>
      <c r="D583" s="225"/>
      <c r="E583" s="225"/>
      <c r="F583" s="225"/>
      <c r="G583" s="226"/>
    </row>
    <row r="584" spans="1:7">
      <c r="A584" s="108" t="s">
        <v>67</v>
      </c>
      <c r="B584" s="108" t="s">
        <v>0</v>
      </c>
      <c r="C584" s="109" t="s">
        <v>38</v>
      </c>
      <c r="D584" s="108" t="s">
        <v>4</v>
      </c>
      <c r="E584" s="110" t="s">
        <v>132</v>
      </c>
      <c r="F584" s="111" t="s">
        <v>133</v>
      </c>
      <c r="G584" s="111" t="s">
        <v>134</v>
      </c>
    </row>
    <row r="585" spans="1:7">
      <c r="A585" s="190"/>
      <c r="B585" s="190"/>
      <c r="C585" s="112" t="s">
        <v>640</v>
      </c>
      <c r="D585" s="192" t="s">
        <v>640</v>
      </c>
      <c r="E585" s="191"/>
      <c r="F585" s="220" t="s">
        <v>640</v>
      </c>
      <c r="G585" s="113" t="s">
        <v>640</v>
      </c>
    </row>
    <row r="586" spans="1:7">
      <c r="A586" s="190"/>
      <c r="B586" s="190"/>
      <c r="C586" s="112" t="s">
        <v>640</v>
      </c>
      <c r="D586" s="192" t="s">
        <v>640</v>
      </c>
      <c r="E586" s="191"/>
      <c r="F586" s="220" t="s">
        <v>640</v>
      </c>
      <c r="G586" s="113" t="s">
        <v>640</v>
      </c>
    </row>
    <row r="587" spans="1:7">
      <c r="A587" s="190"/>
      <c r="B587" s="190"/>
      <c r="C587" s="112" t="s">
        <v>640</v>
      </c>
      <c r="D587" s="192" t="s">
        <v>640</v>
      </c>
      <c r="E587" s="191"/>
      <c r="F587" s="220" t="s">
        <v>640</v>
      </c>
      <c r="G587" s="113" t="s">
        <v>640</v>
      </c>
    </row>
    <row r="588" spans="1:7">
      <c r="A588" s="536" t="s">
        <v>135</v>
      </c>
      <c r="B588" s="537" t="s">
        <v>135</v>
      </c>
      <c r="C588" s="537"/>
      <c r="D588" s="537"/>
      <c r="E588" s="537"/>
      <c r="F588" s="538"/>
      <c r="G588" s="114" t="s">
        <v>640</v>
      </c>
    </row>
    <row r="589" spans="1:7" ht="13.5" thickBot="1">
      <c r="A589" s="115"/>
      <c r="B589" s="116"/>
      <c r="C589" s="125"/>
      <c r="D589" s="126"/>
      <c r="E589" s="127"/>
      <c r="F589" s="128"/>
      <c r="G589" s="129"/>
    </row>
    <row r="590" spans="1:7" ht="13.5" thickBot="1">
      <c r="A590" s="539" t="s">
        <v>24</v>
      </c>
      <c r="B590" s="540"/>
      <c r="C590" s="540"/>
      <c r="D590" s="540"/>
      <c r="E590" s="540"/>
      <c r="F590" s="541"/>
      <c r="G590" s="245">
        <v>32747.200000000001</v>
      </c>
    </row>
    <row r="593" spans="1:7">
      <c r="A593" s="188"/>
      <c r="B593" s="189"/>
      <c r="C593" s="533" t="s">
        <v>1</v>
      </c>
      <c r="D593" s="533"/>
      <c r="E593" s="533"/>
      <c r="F593" s="533"/>
      <c r="G593" s="105" t="s">
        <v>4</v>
      </c>
    </row>
    <row r="594" spans="1:7" ht="32.25" customHeight="1">
      <c r="A594" s="542" t="s">
        <v>399</v>
      </c>
      <c r="B594" s="543"/>
      <c r="C594" s="534" t="s">
        <v>493</v>
      </c>
      <c r="D594" s="535"/>
      <c r="E594" s="535"/>
      <c r="F594" s="106">
        <v>2782.4199999999996</v>
      </c>
      <c r="G594" s="107" t="s">
        <v>15</v>
      </c>
    </row>
    <row r="595" spans="1:7">
      <c r="A595" s="224"/>
      <c r="B595" s="225"/>
      <c r="C595" s="233" t="s">
        <v>131</v>
      </c>
      <c r="D595" s="225"/>
      <c r="E595" s="225"/>
      <c r="F595" s="225"/>
      <c r="G595" s="226"/>
    </row>
    <row r="596" spans="1:7">
      <c r="A596" s="108" t="s">
        <v>67</v>
      </c>
      <c r="B596" s="108" t="s">
        <v>0</v>
      </c>
      <c r="C596" s="109" t="s">
        <v>38</v>
      </c>
      <c r="D596" s="108" t="s">
        <v>4</v>
      </c>
      <c r="E596" s="110" t="s">
        <v>132</v>
      </c>
      <c r="F596" s="111" t="s">
        <v>133</v>
      </c>
      <c r="G596" s="111" t="s">
        <v>134</v>
      </c>
    </row>
    <row r="597" spans="1:7">
      <c r="A597" s="190" t="s">
        <v>373</v>
      </c>
      <c r="B597" s="190" t="s">
        <v>401</v>
      </c>
      <c r="C597" s="112" t="s">
        <v>263</v>
      </c>
      <c r="D597" s="192" t="s">
        <v>15</v>
      </c>
      <c r="E597" s="191">
        <v>1</v>
      </c>
      <c r="F597" s="113">
        <v>2598.2199999999998</v>
      </c>
      <c r="G597" s="113">
        <v>2598.2199999999998</v>
      </c>
    </row>
    <row r="598" spans="1:7">
      <c r="A598" s="190"/>
      <c r="B598" s="190"/>
      <c r="C598" s="112" t="s">
        <v>640</v>
      </c>
      <c r="D598" s="192" t="s">
        <v>640</v>
      </c>
      <c r="E598" s="191"/>
      <c r="F598" s="220" t="s">
        <v>640</v>
      </c>
      <c r="G598" s="113" t="s">
        <v>640</v>
      </c>
    </row>
    <row r="599" spans="1:7">
      <c r="A599" s="190"/>
      <c r="B599" s="190"/>
      <c r="C599" s="112" t="s">
        <v>640</v>
      </c>
      <c r="D599" s="192" t="s">
        <v>640</v>
      </c>
      <c r="E599" s="191"/>
      <c r="F599" s="220" t="s">
        <v>640</v>
      </c>
      <c r="G599" s="113" t="s">
        <v>640</v>
      </c>
    </row>
    <row r="600" spans="1:7">
      <c r="A600" s="536" t="s">
        <v>135</v>
      </c>
      <c r="B600" s="537"/>
      <c r="C600" s="537"/>
      <c r="D600" s="537"/>
      <c r="E600" s="537"/>
      <c r="F600" s="538"/>
      <c r="G600" s="114">
        <v>2598.2199999999998</v>
      </c>
    </row>
    <row r="601" spans="1:7">
      <c r="A601" s="115"/>
      <c r="B601" s="116"/>
      <c r="C601" s="117"/>
      <c r="D601" s="118"/>
      <c r="E601" s="119"/>
      <c r="F601" s="120"/>
      <c r="G601" s="121"/>
    </row>
    <row r="602" spans="1:7">
      <c r="A602" s="224"/>
      <c r="B602" s="225"/>
      <c r="C602" s="233" t="s">
        <v>136</v>
      </c>
      <c r="D602" s="225"/>
      <c r="E602" s="225"/>
      <c r="F602" s="225"/>
      <c r="G602" s="226"/>
    </row>
    <row r="603" spans="1:7">
      <c r="A603" s="108" t="s">
        <v>67</v>
      </c>
      <c r="B603" s="108" t="s">
        <v>0</v>
      </c>
      <c r="C603" s="109" t="s">
        <v>38</v>
      </c>
      <c r="D603" s="108" t="s">
        <v>4</v>
      </c>
      <c r="E603" s="110" t="s">
        <v>132</v>
      </c>
      <c r="F603" s="111" t="s">
        <v>133</v>
      </c>
      <c r="G603" s="111" t="s">
        <v>134</v>
      </c>
    </row>
    <row r="604" spans="1:7">
      <c r="A604" s="190" t="s">
        <v>69</v>
      </c>
      <c r="B604" s="190">
        <v>88264</v>
      </c>
      <c r="C604" s="112" t="s">
        <v>76</v>
      </c>
      <c r="D604" s="192" t="s">
        <v>42</v>
      </c>
      <c r="E604" s="191">
        <v>5</v>
      </c>
      <c r="F604" s="113">
        <v>21.02</v>
      </c>
      <c r="G604" s="113">
        <v>105.1</v>
      </c>
    </row>
    <row r="605" spans="1:7">
      <c r="A605" s="190" t="s">
        <v>69</v>
      </c>
      <c r="B605" s="190">
        <v>88247</v>
      </c>
      <c r="C605" s="112" t="s">
        <v>87</v>
      </c>
      <c r="D605" s="192" t="s">
        <v>42</v>
      </c>
      <c r="E605" s="191">
        <v>5</v>
      </c>
      <c r="F605" s="113">
        <v>15.82</v>
      </c>
      <c r="G605" s="113">
        <v>79.099999999999994</v>
      </c>
    </row>
    <row r="606" spans="1:7">
      <c r="A606" s="190"/>
      <c r="B606" s="190"/>
      <c r="C606" s="112" t="s">
        <v>640</v>
      </c>
      <c r="D606" s="192" t="s">
        <v>640</v>
      </c>
      <c r="E606" s="191"/>
      <c r="F606" s="220" t="s">
        <v>640</v>
      </c>
      <c r="G606" s="113" t="s">
        <v>640</v>
      </c>
    </row>
    <row r="607" spans="1:7">
      <c r="A607" s="536" t="s">
        <v>135</v>
      </c>
      <c r="B607" s="537"/>
      <c r="C607" s="537"/>
      <c r="D607" s="537"/>
      <c r="E607" s="537"/>
      <c r="F607" s="538"/>
      <c r="G607" s="114">
        <v>184.2</v>
      </c>
    </row>
    <row r="608" spans="1:7">
      <c r="A608" s="115"/>
      <c r="B608" s="116"/>
      <c r="C608" s="122"/>
      <c r="D608" s="116"/>
      <c r="E608" s="123"/>
      <c r="F608" s="124"/>
      <c r="G608" s="121"/>
    </row>
    <row r="609" spans="1:7">
      <c r="A609" s="224"/>
      <c r="B609" s="225"/>
      <c r="C609" s="233" t="s">
        <v>137</v>
      </c>
      <c r="D609" s="225"/>
      <c r="E609" s="225"/>
      <c r="F609" s="225"/>
      <c r="G609" s="226"/>
    </row>
    <row r="610" spans="1:7">
      <c r="A610" s="108" t="s">
        <v>67</v>
      </c>
      <c r="B610" s="108" t="s">
        <v>0</v>
      </c>
      <c r="C610" s="109" t="s">
        <v>38</v>
      </c>
      <c r="D610" s="108" t="s">
        <v>4</v>
      </c>
      <c r="E610" s="110" t="s">
        <v>132</v>
      </c>
      <c r="F610" s="111" t="s">
        <v>133</v>
      </c>
      <c r="G610" s="111" t="s">
        <v>134</v>
      </c>
    </row>
    <row r="611" spans="1:7">
      <c r="A611" s="190"/>
      <c r="B611" s="190"/>
      <c r="C611" s="112" t="s">
        <v>640</v>
      </c>
      <c r="D611" s="192" t="s">
        <v>640</v>
      </c>
      <c r="E611" s="191"/>
      <c r="F611" s="220" t="s">
        <v>640</v>
      </c>
      <c r="G611" s="113" t="s">
        <v>640</v>
      </c>
    </row>
    <row r="612" spans="1:7">
      <c r="A612" s="190"/>
      <c r="B612" s="190"/>
      <c r="C612" s="112" t="s">
        <v>640</v>
      </c>
      <c r="D612" s="192" t="s">
        <v>640</v>
      </c>
      <c r="E612" s="191"/>
      <c r="F612" s="220" t="s">
        <v>640</v>
      </c>
      <c r="G612" s="113" t="s">
        <v>640</v>
      </c>
    </row>
    <row r="613" spans="1:7">
      <c r="A613" s="190"/>
      <c r="B613" s="190"/>
      <c r="C613" s="112" t="s">
        <v>640</v>
      </c>
      <c r="D613" s="192" t="s">
        <v>640</v>
      </c>
      <c r="E613" s="191"/>
      <c r="F613" s="220" t="s">
        <v>640</v>
      </c>
      <c r="G613" s="113" t="s">
        <v>640</v>
      </c>
    </row>
    <row r="614" spans="1:7">
      <c r="A614" s="536" t="s">
        <v>135</v>
      </c>
      <c r="B614" s="537" t="s">
        <v>135</v>
      </c>
      <c r="C614" s="537"/>
      <c r="D614" s="537"/>
      <c r="E614" s="537"/>
      <c r="F614" s="538"/>
      <c r="G614" s="114" t="s">
        <v>640</v>
      </c>
    </row>
    <row r="615" spans="1:7" ht="13.5" thickBot="1">
      <c r="A615" s="115"/>
      <c r="B615" s="116"/>
      <c r="C615" s="125"/>
      <c r="D615" s="126"/>
      <c r="E615" s="127"/>
      <c r="F615" s="128"/>
      <c r="G615" s="129"/>
    </row>
    <row r="616" spans="1:7" ht="13.5" thickBot="1">
      <c r="A616" s="539" t="s">
        <v>24</v>
      </c>
      <c r="B616" s="540"/>
      <c r="C616" s="540"/>
      <c r="D616" s="540"/>
      <c r="E616" s="540"/>
      <c r="F616" s="541"/>
      <c r="G616" s="245">
        <v>2782.4199999999996</v>
      </c>
    </row>
    <row r="619" spans="1:7">
      <c r="A619" s="188"/>
      <c r="B619" s="189"/>
      <c r="C619" s="533" t="s">
        <v>1</v>
      </c>
      <c r="D619" s="533"/>
      <c r="E619" s="533"/>
      <c r="F619" s="533"/>
      <c r="G619" s="105" t="s">
        <v>4</v>
      </c>
    </row>
    <row r="620" spans="1:7" ht="32.25" customHeight="1">
      <c r="A620" s="542" t="s">
        <v>400</v>
      </c>
      <c r="B620" s="543"/>
      <c r="C620" s="534" t="s">
        <v>494</v>
      </c>
      <c r="D620" s="535"/>
      <c r="E620" s="535"/>
      <c r="F620" s="106">
        <v>1228.1600000000001</v>
      </c>
      <c r="G620" s="107" t="s">
        <v>15</v>
      </c>
    </row>
    <row r="621" spans="1:7">
      <c r="A621" s="224"/>
      <c r="B621" s="225"/>
      <c r="C621" s="233" t="s">
        <v>131</v>
      </c>
      <c r="D621" s="225"/>
      <c r="E621" s="225"/>
      <c r="F621" s="225"/>
      <c r="G621" s="226"/>
    </row>
    <row r="622" spans="1:7">
      <c r="A622" s="108" t="s">
        <v>67</v>
      </c>
      <c r="B622" s="108" t="s">
        <v>0</v>
      </c>
      <c r="C622" s="109" t="s">
        <v>38</v>
      </c>
      <c r="D622" s="108" t="s">
        <v>4</v>
      </c>
      <c r="E622" s="110" t="s">
        <v>132</v>
      </c>
      <c r="F622" s="111" t="s">
        <v>133</v>
      </c>
      <c r="G622" s="111" t="s">
        <v>134</v>
      </c>
    </row>
    <row r="623" spans="1:7">
      <c r="A623" s="190" t="s">
        <v>373</v>
      </c>
      <c r="B623" s="190" t="s">
        <v>402</v>
      </c>
      <c r="C623" s="112" t="s">
        <v>267</v>
      </c>
      <c r="D623" s="192" t="s">
        <v>15</v>
      </c>
      <c r="E623" s="191">
        <v>1</v>
      </c>
      <c r="F623" s="113">
        <v>1043.96</v>
      </c>
      <c r="G623" s="113">
        <v>1043.96</v>
      </c>
    </row>
    <row r="624" spans="1:7">
      <c r="A624" s="190"/>
      <c r="B624" s="190"/>
      <c r="C624" s="112" t="s">
        <v>640</v>
      </c>
      <c r="D624" s="192" t="s">
        <v>640</v>
      </c>
      <c r="E624" s="191"/>
      <c r="F624" s="220" t="s">
        <v>640</v>
      </c>
      <c r="G624" s="113" t="s">
        <v>640</v>
      </c>
    </row>
    <row r="625" spans="1:7">
      <c r="A625" s="190"/>
      <c r="B625" s="190"/>
      <c r="C625" s="112" t="s">
        <v>640</v>
      </c>
      <c r="D625" s="192" t="s">
        <v>640</v>
      </c>
      <c r="E625" s="191"/>
      <c r="F625" s="220" t="s">
        <v>640</v>
      </c>
      <c r="G625" s="113" t="s">
        <v>640</v>
      </c>
    </row>
    <row r="626" spans="1:7">
      <c r="A626" s="536" t="s">
        <v>135</v>
      </c>
      <c r="B626" s="537"/>
      <c r="C626" s="537"/>
      <c r="D626" s="537"/>
      <c r="E626" s="537"/>
      <c r="F626" s="538"/>
      <c r="G626" s="114">
        <v>1043.96</v>
      </c>
    </row>
    <row r="627" spans="1:7">
      <c r="A627" s="115"/>
      <c r="B627" s="116"/>
      <c r="C627" s="117"/>
      <c r="D627" s="118"/>
      <c r="E627" s="119"/>
      <c r="F627" s="120"/>
      <c r="G627" s="121"/>
    </row>
    <row r="628" spans="1:7">
      <c r="A628" s="224"/>
      <c r="B628" s="225"/>
      <c r="C628" s="233" t="s">
        <v>136</v>
      </c>
      <c r="D628" s="225"/>
      <c r="E628" s="225"/>
      <c r="F628" s="225"/>
      <c r="G628" s="226"/>
    </row>
    <row r="629" spans="1:7">
      <c r="A629" s="108" t="s">
        <v>67</v>
      </c>
      <c r="B629" s="108" t="s">
        <v>0</v>
      </c>
      <c r="C629" s="109" t="s">
        <v>38</v>
      </c>
      <c r="D629" s="108" t="s">
        <v>4</v>
      </c>
      <c r="E629" s="110" t="s">
        <v>132</v>
      </c>
      <c r="F629" s="111" t="s">
        <v>133</v>
      </c>
      <c r="G629" s="111" t="s">
        <v>134</v>
      </c>
    </row>
    <row r="630" spans="1:7">
      <c r="A630" s="190" t="s">
        <v>69</v>
      </c>
      <c r="B630" s="190">
        <v>88264</v>
      </c>
      <c r="C630" s="112" t="s">
        <v>76</v>
      </c>
      <c r="D630" s="192" t="s">
        <v>42</v>
      </c>
      <c r="E630" s="191">
        <v>5</v>
      </c>
      <c r="F630" s="113">
        <v>21.02</v>
      </c>
      <c r="G630" s="113">
        <v>105.1</v>
      </c>
    </row>
    <row r="631" spans="1:7">
      <c r="A631" s="190" t="s">
        <v>69</v>
      </c>
      <c r="B631" s="190">
        <v>88247</v>
      </c>
      <c r="C631" s="112" t="s">
        <v>87</v>
      </c>
      <c r="D631" s="192" t="s">
        <v>42</v>
      </c>
      <c r="E631" s="191">
        <v>5</v>
      </c>
      <c r="F631" s="113">
        <v>15.82</v>
      </c>
      <c r="G631" s="113">
        <v>79.099999999999994</v>
      </c>
    </row>
    <row r="632" spans="1:7">
      <c r="A632" s="190"/>
      <c r="B632" s="190"/>
      <c r="C632" s="112" t="s">
        <v>640</v>
      </c>
      <c r="D632" s="192" t="s">
        <v>640</v>
      </c>
      <c r="E632" s="191"/>
      <c r="F632" s="220" t="s">
        <v>640</v>
      </c>
      <c r="G632" s="113" t="s">
        <v>640</v>
      </c>
    </row>
    <row r="633" spans="1:7">
      <c r="A633" s="536" t="s">
        <v>135</v>
      </c>
      <c r="B633" s="537"/>
      <c r="C633" s="537"/>
      <c r="D633" s="537"/>
      <c r="E633" s="537"/>
      <c r="F633" s="538"/>
      <c r="G633" s="114">
        <v>184.2</v>
      </c>
    </row>
    <row r="634" spans="1:7">
      <c r="A634" s="115"/>
      <c r="B634" s="116"/>
      <c r="C634" s="122"/>
      <c r="D634" s="116"/>
      <c r="E634" s="123"/>
      <c r="F634" s="124"/>
      <c r="G634" s="121"/>
    </row>
    <row r="635" spans="1:7">
      <c r="A635" s="224"/>
      <c r="B635" s="225"/>
      <c r="C635" s="233" t="s">
        <v>137</v>
      </c>
      <c r="D635" s="225"/>
      <c r="E635" s="225"/>
      <c r="F635" s="225"/>
      <c r="G635" s="226"/>
    </row>
    <row r="636" spans="1:7">
      <c r="A636" s="108" t="s">
        <v>67</v>
      </c>
      <c r="B636" s="108" t="s">
        <v>0</v>
      </c>
      <c r="C636" s="109" t="s">
        <v>38</v>
      </c>
      <c r="D636" s="108" t="s">
        <v>4</v>
      </c>
      <c r="E636" s="110" t="s">
        <v>132</v>
      </c>
      <c r="F636" s="111" t="s">
        <v>133</v>
      </c>
      <c r="G636" s="111" t="s">
        <v>134</v>
      </c>
    </row>
    <row r="637" spans="1:7">
      <c r="A637" s="190"/>
      <c r="B637" s="190"/>
      <c r="C637" s="112" t="s">
        <v>640</v>
      </c>
      <c r="D637" s="192" t="s">
        <v>640</v>
      </c>
      <c r="E637" s="191"/>
      <c r="F637" s="220" t="s">
        <v>640</v>
      </c>
      <c r="G637" s="113" t="s">
        <v>640</v>
      </c>
    </row>
    <row r="638" spans="1:7">
      <c r="A638" s="190"/>
      <c r="B638" s="190"/>
      <c r="C638" s="112" t="s">
        <v>640</v>
      </c>
      <c r="D638" s="192" t="s">
        <v>640</v>
      </c>
      <c r="E638" s="191"/>
      <c r="F638" s="220" t="s">
        <v>640</v>
      </c>
      <c r="G638" s="113" t="s">
        <v>640</v>
      </c>
    </row>
    <row r="639" spans="1:7">
      <c r="A639" s="190"/>
      <c r="B639" s="190"/>
      <c r="C639" s="112" t="s">
        <v>640</v>
      </c>
      <c r="D639" s="192" t="s">
        <v>640</v>
      </c>
      <c r="E639" s="191"/>
      <c r="F639" s="220" t="s">
        <v>640</v>
      </c>
      <c r="G639" s="113" t="s">
        <v>640</v>
      </c>
    </row>
    <row r="640" spans="1:7">
      <c r="A640" s="536" t="s">
        <v>135</v>
      </c>
      <c r="B640" s="537" t="s">
        <v>135</v>
      </c>
      <c r="C640" s="537"/>
      <c r="D640" s="537"/>
      <c r="E640" s="537"/>
      <c r="F640" s="538"/>
      <c r="G640" s="114" t="s">
        <v>640</v>
      </c>
    </row>
    <row r="641" spans="1:7" ht="13.5" thickBot="1">
      <c r="A641" s="115"/>
      <c r="B641" s="116"/>
      <c r="C641" s="125"/>
      <c r="D641" s="126"/>
      <c r="E641" s="127"/>
      <c r="F641" s="128"/>
      <c r="G641" s="129"/>
    </row>
    <row r="642" spans="1:7" ht="13.5" thickBot="1">
      <c r="A642" s="539" t="s">
        <v>24</v>
      </c>
      <c r="B642" s="540"/>
      <c r="C642" s="540"/>
      <c r="D642" s="540"/>
      <c r="E642" s="540"/>
      <c r="F642" s="541"/>
      <c r="G642" s="245">
        <v>1228.1600000000001</v>
      </c>
    </row>
    <row r="645" spans="1:7">
      <c r="A645" s="188"/>
      <c r="B645" s="189"/>
      <c r="C645" s="533" t="s">
        <v>1</v>
      </c>
      <c r="D645" s="533"/>
      <c r="E645" s="533"/>
      <c r="F645" s="533"/>
      <c r="G645" s="105" t="s">
        <v>4</v>
      </c>
    </row>
    <row r="646" spans="1:7" ht="32.25" customHeight="1">
      <c r="A646" s="542" t="s">
        <v>403</v>
      </c>
      <c r="B646" s="543"/>
      <c r="C646" s="534" t="s">
        <v>497</v>
      </c>
      <c r="D646" s="535"/>
      <c r="E646" s="535"/>
      <c r="F646" s="106">
        <f>G668</f>
        <v>163.07999999999998</v>
      </c>
      <c r="G646" s="107" t="s">
        <v>15</v>
      </c>
    </row>
    <row r="647" spans="1:7">
      <c r="A647" s="224"/>
      <c r="B647" s="225"/>
      <c r="C647" s="233" t="s">
        <v>131</v>
      </c>
      <c r="D647" s="225"/>
      <c r="E647" s="225"/>
      <c r="F647" s="225"/>
      <c r="G647" s="226"/>
    </row>
    <row r="648" spans="1:7">
      <c r="A648" s="108" t="s">
        <v>67</v>
      </c>
      <c r="B648" s="108" t="s">
        <v>0</v>
      </c>
      <c r="C648" s="109" t="s">
        <v>38</v>
      </c>
      <c r="D648" s="108" t="s">
        <v>4</v>
      </c>
      <c r="E648" s="110" t="s">
        <v>132</v>
      </c>
      <c r="F648" s="111" t="s">
        <v>133</v>
      </c>
      <c r="G648" s="111" t="s">
        <v>134</v>
      </c>
    </row>
    <row r="649" spans="1:7">
      <c r="A649" s="190" t="s">
        <v>373</v>
      </c>
      <c r="B649" s="190" t="s">
        <v>404</v>
      </c>
      <c r="C649" s="112" t="s">
        <v>241</v>
      </c>
      <c r="D649" s="192" t="s">
        <v>15</v>
      </c>
      <c r="E649" s="191">
        <v>1</v>
      </c>
      <c r="F649" s="113">
        <f>'Mapa de Cotações'!J25</f>
        <v>126.24</v>
      </c>
      <c r="G649" s="113">
        <f>F649</f>
        <v>126.24</v>
      </c>
    </row>
    <row r="650" spans="1:7">
      <c r="A650" s="190"/>
      <c r="B650" s="190"/>
      <c r="C650" s="112" t="s">
        <v>640</v>
      </c>
      <c r="D650" s="192" t="s">
        <v>640</v>
      </c>
      <c r="E650" s="191"/>
      <c r="F650" s="220" t="s">
        <v>640</v>
      </c>
      <c r="G650" s="113" t="s">
        <v>640</v>
      </c>
    </row>
    <row r="651" spans="1:7">
      <c r="A651" s="190"/>
      <c r="B651" s="190"/>
      <c r="C651" s="112" t="s">
        <v>640</v>
      </c>
      <c r="D651" s="192" t="s">
        <v>640</v>
      </c>
      <c r="E651" s="191"/>
      <c r="F651" s="220" t="s">
        <v>640</v>
      </c>
      <c r="G651" s="113" t="s">
        <v>640</v>
      </c>
    </row>
    <row r="652" spans="1:7">
      <c r="A652" s="536" t="s">
        <v>135</v>
      </c>
      <c r="B652" s="537"/>
      <c r="C652" s="537"/>
      <c r="D652" s="537"/>
      <c r="E652" s="537"/>
      <c r="F652" s="538"/>
      <c r="G652" s="114">
        <f>G649</f>
        <v>126.24</v>
      </c>
    </row>
    <row r="653" spans="1:7">
      <c r="A653" s="115"/>
      <c r="B653" s="116"/>
      <c r="C653" s="117"/>
      <c r="D653" s="118"/>
      <c r="E653" s="119"/>
      <c r="F653" s="120"/>
      <c r="G653" s="121"/>
    </row>
    <row r="654" spans="1:7">
      <c r="A654" s="224"/>
      <c r="B654" s="225"/>
      <c r="C654" s="233" t="s">
        <v>136</v>
      </c>
      <c r="D654" s="225"/>
      <c r="E654" s="225"/>
      <c r="F654" s="225"/>
      <c r="G654" s="226"/>
    </row>
    <row r="655" spans="1:7">
      <c r="A655" s="108" t="s">
        <v>67</v>
      </c>
      <c r="B655" s="108" t="s">
        <v>0</v>
      </c>
      <c r="C655" s="109" t="s">
        <v>38</v>
      </c>
      <c r="D655" s="108" t="s">
        <v>4</v>
      </c>
      <c r="E655" s="110" t="s">
        <v>132</v>
      </c>
      <c r="F655" s="111" t="s">
        <v>133</v>
      </c>
      <c r="G655" s="111" t="s">
        <v>134</v>
      </c>
    </row>
    <row r="656" spans="1:7">
      <c r="A656" s="190" t="s">
        <v>69</v>
      </c>
      <c r="B656" s="190">
        <v>88264</v>
      </c>
      <c r="C656" s="112" t="s">
        <v>76</v>
      </c>
      <c r="D656" s="192" t="s">
        <v>42</v>
      </c>
      <c r="E656" s="191">
        <v>1</v>
      </c>
      <c r="F656" s="113">
        <v>21.02</v>
      </c>
      <c r="G656" s="113">
        <v>21.02</v>
      </c>
    </row>
    <row r="657" spans="1:7">
      <c r="A657" s="190" t="s">
        <v>69</v>
      </c>
      <c r="B657" s="190">
        <v>88247</v>
      </c>
      <c r="C657" s="112" t="s">
        <v>87</v>
      </c>
      <c r="D657" s="192" t="s">
        <v>42</v>
      </c>
      <c r="E657" s="191">
        <v>1</v>
      </c>
      <c r="F657" s="113">
        <v>15.82</v>
      </c>
      <c r="G657" s="113">
        <v>15.82</v>
      </c>
    </row>
    <row r="658" spans="1:7">
      <c r="A658" s="190"/>
      <c r="B658" s="190"/>
      <c r="C658" s="112" t="s">
        <v>640</v>
      </c>
      <c r="D658" s="192" t="s">
        <v>640</v>
      </c>
      <c r="E658" s="191"/>
      <c r="F658" s="220" t="s">
        <v>640</v>
      </c>
      <c r="G658" s="113" t="s">
        <v>640</v>
      </c>
    </row>
    <row r="659" spans="1:7">
      <c r="A659" s="536" t="s">
        <v>135</v>
      </c>
      <c r="B659" s="537"/>
      <c r="C659" s="537"/>
      <c r="D659" s="537"/>
      <c r="E659" s="537"/>
      <c r="F659" s="538"/>
      <c r="G659" s="114">
        <v>36.840000000000003</v>
      </c>
    </row>
    <row r="660" spans="1:7">
      <c r="A660" s="115"/>
      <c r="B660" s="116"/>
      <c r="C660" s="122"/>
      <c r="D660" s="116"/>
      <c r="E660" s="123"/>
      <c r="F660" s="124"/>
      <c r="G660" s="121"/>
    </row>
    <row r="661" spans="1:7">
      <c r="A661" s="224"/>
      <c r="B661" s="225"/>
      <c r="C661" s="233" t="s">
        <v>137</v>
      </c>
      <c r="D661" s="225"/>
      <c r="E661" s="225"/>
      <c r="F661" s="225"/>
      <c r="G661" s="226"/>
    </row>
    <row r="662" spans="1:7">
      <c r="A662" s="108" t="s">
        <v>67</v>
      </c>
      <c r="B662" s="108" t="s">
        <v>0</v>
      </c>
      <c r="C662" s="109" t="s">
        <v>38</v>
      </c>
      <c r="D662" s="108" t="s">
        <v>4</v>
      </c>
      <c r="E662" s="110" t="s">
        <v>132</v>
      </c>
      <c r="F662" s="111" t="s">
        <v>133</v>
      </c>
      <c r="G662" s="111" t="s">
        <v>134</v>
      </c>
    </row>
    <row r="663" spans="1:7">
      <c r="A663" s="190"/>
      <c r="B663" s="190"/>
      <c r="C663" s="112" t="s">
        <v>640</v>
      </c>
      <c r="D663" s="192" t="s">
        <v>640</v>
      </c>
      <c r="E663" s="191"/>
      <c r="F663" s="220" t="s">
        <v>640</v>
      </c>
      <c r="G663" s="113" t="s">
        <v>640</v>
      </c>
    </row>
    <row r="664" spans="1:7">
      <c r="A664" s="190"/>
      <c r="B664" s="190"/>
      <c r="C664" s="112" t="s">
        <v>640</v>
      </c>
      <c r="D664" s="192" t="s">
        <v>640</v>
      </c>
      <c r="E664" s="191"/>
      <c r="F664" s="220" t="s">
        <v>640</v>
      </c>
      <c r="G664" s="113" t="s">
        <v>640</v>
      </c>
    </row>
    <row r="665" spans="1:7">
      <c r="A665" s="190"/>
      <c r="B665" s="190"/>
      <c r="C665" s="112" t="s">
        <v>640</v>
      </c>
      <c r="D665" s="192" t="s">
        <v>640</v>
      </c>
      <c r="E665" s="191"/>
      <c r="F665" s="220" t="s">
        <v>640</v>
      </c>
      <c r="G665" s="113" t="s">
        <v>640</v>
      </c>
    </row>
    <row r="666" spans="1:7">
      <c r="A666" s="536" t="s">
        <v>135</v>
      </c>
      <c r="B666" s="537" t="s">
        <v>135</v>
      </c>
      <c r="C666" s="537"/>
      <c r="D666" s="537"/>
      <c r="E666" s="537"/>
      <c r="F666" s="538"/>
      <c r="G666" s="114" t="s">
        <v>640</v>
      </c>
    </row>
    <row r="667" spans="1:7" ht="13.5" thickBot="1">
      <c r="A667" s="115"/>
      <c r="B667" s="116"/>
      <c r="C667" s="125"/>
      <c r="D667" s="126"/>
      <c r="E667" s="127"/>
      <c r="F667" s="128"/>
      <c r="G667" s="129"/>
    </row>
    <row r="668" spans="1:7" ht="13.5" thickBot="1">
      <c r="A668" s="539" t="s">
        <v>24</v>
      </c>
      <c r="B668" s="540"/>
      <c r="C668" s="540"/>
      <c r="D668" s="540"/>
      <c r="E668" s="540"/>
      <c r="F668" s="541"/>
      <c r="G668" s="245">
        <f>G659+G652</f>
        <v>163.07999999999998</v>
      </c>
    </row>
    <row r="671" spans="1:7">
      <c r="A671" s="188"/>
      <c r="B671" s="189"/>
      <c r="C671" s="533" t="s">
        <v>1</v>
      </c>
      <c r="D671" s="533"/>
      <c r="E671" s="533"/>
      <c r="F671" s="533"/>
      <c r="G671" s="105" t="s">
        <v>4</v>
      </c>
    </row>
    <row r="672" spans="1:7" ht="48.75" customHeight="1">
      <c r="A672" s="542" t="s">
        <v>406</v>
      </c>
      <c r="B672" s="543"/>
      <c r="C672" s="534" t="s">
        <v>495</v>
      </c>
      <c r="D672" s="535"/>
      <c r="E672" s="535"/>
      <c r="F672" s="106">
        <v>1558.68</v>
      </c>
      <c r="G672" s="107" t="s">
        <v>15</v>
      </c>
    </row>
    <row r="673" spans="1:7">
      <c r="A673" s="224"/>
      <c r="B673" s="225"/>
      <c r="C673" s="233" t="s">
        <v>131</v>
      </c>
      <c r="D673" s="225"/>
      <c r="E673" s="225"/>
      <c r="F673" s="225"/>
      <c r="G673" s="226"/>
    </row>
    <row r="674" spans="1:7">
      <c r="A674" s="108" t="s">
        <v>67</v>
      </c>
      <c r="B674" s="108" t="s">
        <v>0</v>
      </c>
      <c r="C674" s="109" t="s">
        <v>38</v>
      </c>
      <c r="D674" s="108" t="s">
        <v>4</v>
      </c>
      <c r="E674" s="110" t="s">
        <v>132</v>
      </c>
      <c r="F674" s="111" t="s">
        <v>133</v>
      </c>
      <c r="G674" s="111" t="s">
        <v>134</v>
      </c>
    </row>
    <row r="675" spans="1:7">
      <c r="A675" s="190" t="s">
        <v>373</v>
      </c>
      <c r="B675" s="190" t="s">
        <v>407</v>
      </c>
      <c r="C675" s="112" t="s">
        <v>266</v>
      </c>
      <c r="D675" s="192" t="s">
        <v>15</v>
      </c>
      <c r="E675" s="191">
        <v>1</v>
      </c>
      <c r="F675" s="113">
        <v>1485</v>
      </c>
      <c r="G675" s="113">
        <v>1485</v>
      </c>
    </row>
    <row r="676" spans="1:7">
      <c r="A676" s="190"/>
      <c r="B676" s="190"/>
      <c r="C676" s="112" t="s">
        <v>640</v>
      </c>
      <c r="D676" s="192" t="s">
        <v>640</v>
      </c>
      <c r="E676" s="191"/>
      <c r="F676" s="220" t="s">
        <v>640</v>
      </c>
      <c r="G676" s="113" t="s">
        <v>640</v>
      </c>
    </row>
    <row r="677" spans="1:7">
      <c r="A677" s="190"/>
      <c r="B677" s="190"/>
      <c r="C677" s="112" t="s">
        <v>640</v>
      </c>
      <c r="D677" s="192" t="s">
        <v>640</v>
      </c>
      <c r="E677" s="191"/>
      <c r="F677" s="220" t="s">
        <v>640</v>
      </c>
      <c r="G677" s="113" t="s">
        <v>640</v>
      </c>
    </row>
    <row r="678" spans="1:7">
      <c r="A678" s="536" t="s">
        <v>135</v>
      </c>
      <c r="B678" s="537"/>
      <c r="C678" s="537"/>
      <c r="D678" s="537"/>
      <c r="E678" s="537"/>
      <c r="F678" s="538"/>
      <c r="G678" s="114">
        <v>1485</v>
      </c>
    </row>
    <row r="679" spans="1:7">
      <c r="A679" s="115"/>
      <c r="B679" s="116"/>
      <c r="C679" s="117"/>
      <c r="D679" s="118"/>
      <c r="E679" s="119"/>
      <c r="F679" s="120"/>
      <c r="G679" s="121"/>
    </row>
    <row r="680" spans="1:7">
      <c r="A680" s="224"/>
      <c r="B680" s="225"/>
      <c r="C680" s="233" t="s">
        <v>136</v>
      </c>
      <c r="D680" s="225"/>
      <c r="E680" s="225"/>
      <c r="F680" s="225"/>
      <c r="G680" s="226"/>
    </row>
    <row r="681" spans="1:7">
      <c r="A681" s="108" t="s">
        <v>67</v>
      </c>
      <c r="B681" s="108" t="s">
        <v>0</v>
      </c>
      <c r="C681" s="109" t="s">
        <v>38</v>
      </c>
      <c r="D681" s="108" t="s">
        <v>4</v>
      </c>
      <c r="E681" s="110" t="s">
        <v>132</v>
      </c>
      <c r="F681" s="111" t="s">
        <v>133</v>
      </c>
      <c r="G681" s="111" t="s">
        <v>134</v>
      </c>
    </row>
    <row r="682" spans="1:7">
      <c r="A682" s="190" t="s">
        <v>69</v>
      </c>
      <c r="B682" s="190">
        <v>88264</v>
      </c>
      <c r="C682" s="112" t="s">
        <v>76</v>
      </c>
      <c r="D682" s="192" t="s">
        <v>42</v>
      </c>
      <c r="E682" s="191">
        <v>2</v>
      </c>
      <c r="F682" s="113">
        <v>21.02</v>
      </c>
      <c r="G682" s="113">
        <v>42.04</v>
      </c>
    </row>
    <row r="683" spans="1:7">
      <c r="A683" s="190" t="s">
        <v>69</v>
      </c>
      <c r="B683" s="190">
        <v>88247</v>
      </c>
      <c r="C683" s="112" t="s">
        <v>87</v>
      </c>
      <c r="D683" s="192" t="s">
        <v>42</v>
      </c>
      <c r="E683" s="191">
        <v>2</v>
      </c>
      <c r="F683" s="113">
        <v>15.82</v>
      </c>
      <c r="G683" s="113">
        <v>31.64</v>
      </c>
    </row>
    <row r="684" spans="1:7">
      <c r="A684" s="190"/>
      <c r="B684" s="190"/>
      <c r="C684" s="112" t="s">
        <v>640</v>
      </c>
      <c r="D684" s="192" t="s">
        <v>640</v>
      </c>
      <c r="E684" s="191"/>
      <c r="F684" s="220" t="s">
        <v>640</v>
      </c>
      <c r="G684" s="113" t="s">
        <v>640</v>
      </c>
    </row>
    <row r="685" spans="1:7">
      <c r="A685" s="536" t="s">
        <v>135</v>
      </c>
      <c r="B685" s="537"/>
      <c r="C685" s="537"/>
      <c r="D685" s="537"/>
      <c r="E685" s="537"/>
      <c r="F685" s="538"/>
      <c r="G685" s="411">
        <v>73.680000000000007</v>
      </c>
    </row>
    <row r="686" spans="1:7">
      <c r="A686" s="115"/>
      <c r="B686" s="116"/>
      <c r="C686" s="122"/>
      <c r="D686" s="116"/>
      <c r="E686" s="123"/>
      <c r="F686" s="124"/>
      <c r="G686" s="121"/>
    </row>
    <row r="687" spans="1:7">
      <c r="A687" s="224"/>
      <c r="B687" s="225"/>
      <c r="C687" s="233" t="s">
        <v>137</v>
      </c>
      <c r="D687" s="225"/>
      <c r="E687" s="225"/>
      <c r="F687" s="225"/>
      <c r="G687" s="226"/>
    </row>
    <row r="688" spans="1:7">
      <c r="A688" s="108" t="s">
        <v>67</v>
      </c>
      <c r="B688" s="108" t="s">
        <v>0</v>
      </c>
      <c r="C688" s="109" t="s">
        <v>38</v>
      </c>
      <c r="D688" s="108" t="s">
        <v>4</v>
      </c>
      <c r="E688" s="110" t="s">
        <v>132</v>
      </c>
      <c r="F688" s="111" t="s">
        <v>133</v>
      </c>
      <c r="G688" s="111" t="s">
        <v>134</v>
      </c>
    </row>
    <row r="689" spans="1:7">
      <c r="A689" s="190"/>
      <c r="B689" s="190"/>
      <c r="C689" s="112" t="s">
        <v>640</v>
      </c>
      <c r="D689" s="192" t="s">
        <v>640</v>
      </c>
      <c r="E689" s="191"/>
      <c r="F689" s="220" t="s">
        <v>640</v>
      </c>
      <c r="G689" s="113" t="s">
        <v>640</v>
      </c>
    </row>
    <row r="690" spans="1:7">
      <c r="A690" s="190"/>
      <c r="B690" s="190"/>
      <c r="C690" s="112" t="s">
        <v>640</v>
      </c>
      <c r="D690" s="192" t="s">
        <v>640</v>
      </c>
      <c r="E690" s="191"/>
      <c r="F690" s="220" t="s">
        <v>640</v>
      </c>
      <c r="G690" s="113" t="s">
        <v>640</v>
      </c>
    </row>
    <row r="691" spans="1:7">
      <c r="A691" s="190"/>
      <c r="B691" s="190"/>
      <c r="C691" s="112" t="s">
        <v>640</v>
      </c>
      <c r="D691" s="192" t="s">
        <v>640</v>
      </c>
      <c r="E691" s="191"/>
      <c r="F691" s="220" t="s">
        <v>640</v>
      </c>
      <c r="G691" s="113" t="s">
        <v>640</v>
      </c>
    </row>
    <row r="692" spans="1:7">
      <c r="A692" s="536" t="s">
        <v>135</v>
      </c>
      <c r="B692" s="537" t="s">
        <v>135</v>
      </c>
      <c r="C692" s="537"/>
      <c r="D692" s="537"/>
      <c r="E692" s="537"/>
      <c r="F692" s="538"/>
      <c r="G692" s="114" t="s">
        <v>640</v>
      </c>
    </row>
    <row r="693" spans="1:7" ht="13.5" thickBot="1">
      <c r="A693" s="115"/>
      <c r="B693" s="116"/>
      <c r="C693" s="125"/>
      <c r="D693" s="126"/>
      <c r="E693" s="127"/>
      <c r="F693" s="128"/>
      <c r="G693" s="129"/>
    </row>
    <row r="694" spans="1:7" ht="13.5" thickBot="1">
      <c r="A694" s="539" t="s">
        <v>24</v>
      </c>
      <c r="B694" s="540"/>
      <c r="C694" s="540"/>
      <c r="D694" s="540"/>
      <c r="E694" s="540"/>
      <c r="F694" s="541"/>
      <c r="G694" s="245">
        <v>1558.68</v>
      </c>
    </row>
    <row r="697" spans="1:7">
      <c r="A697" s="188"/>
      <c r="B697" s="189"/>
      <c r="C697" s="533" t="s">
        <v>1</v>
      </c>
      <c r="D697" s="533"/>
      <c r="E697" s="533"/>
      <c r="F697" s="533"/>
      <c r="G697" s="105" t="s">
        <v>4</v>
      </c>
    </row>
    <row r="698" spans="1:7" ht="45.75" customHeight="1">
      <c r="A698" s="542" t="s">
        <v>408</v>
      </c>
      <c r="B698" s="543"/>
      <c r="C698" s="534" t="s">
        <v>496</v>
      </c>
      <c r="D698" s="535"/>
      <c r="E698" s="535"/>
      <c r="F698" s="106">
        <v>2152.6799999999998</v>
      </c>
      <c r="G698" s="107" t="s">
        <v>15</v>
      </c>
    </row>
    <row r="699" spans="1:7">
      <c r="A699" s="224"/>
      <c r="B699" s="225"/>
      <c r="C699" s="233" t="s">
        <v>131</v>
      </c>
      <c r="D699" s="225"/>
      <c r="E699" s="225"/>
      <c r="F699" s="225"/>
      <c r="G699" s="226"/>
    </row>
    <row r="700" spans="1:7">
      <c r="A700" s="108" t="s">
        <v>67</v>
      </c>
      <c r="B700" s="108" t="s">
        <v>0</v>
      </c>
      <c r="C700" s="109" t="s">
        <v>38</v>
      </c>
      <c r="D700" s="108" t="s">
        <v>4</v>
      </c>
      <c r="E700" s="110" t="s">
        <v>132</v>
      </c>
      <c r="F700" s="111" t="s">
        <v>133</v>
      </c>
      <c r="G700" s="111" t="s">
        <v>134</v>
      </c>
    </row>
    <row r="701" spans="1:7">
      <c r="A701" s="190" t="s">
        <v>373</v>
      </c>
      <c r="B701" s="190" t="s">
        <v>409</v>
      </c>
      <c r="C701" s="112" t="s">
        <v>311</v>
      </c>
      <c r="D701" s="192" t="s">
        <v>15</v>
      </c>
      <c r="E701" s="191">
        <v>1</v>
      </c>
      <c r="F701" s="113">
        <v>2079</v>
      </c>
      <c r="G701" s="113">
        <v>2079</v>
      </c>
    </row>
    <row r="702" spans="1:7">
      <c r="A702" s="190"/>
      <c r="B702" s="190"/>
      <c r="C702" s="112" t="s">
        <v>640</v>
      </c>
      <c r="D702" s="192" t="s">
        <v>640</v>
      </c>
      <c r="E702" s="191"/>
      <c r="F702" s="220" t="s">
        <v>640</v>
      </c>
      <c r="G702" s="113" t="s">
        <v>640</v>
      </c>
    </row>
    <row r="703" spans="1:7">
      <c r="A703" s="190"/>
      <c r="B703" s="190"/>
      <c r="C703" s="112" t="s">
        <v>640</v>
      </c>
      <c r="D703" s="192" t="s">
        <v>640</v>
      </c>
      <c r="E703" s="191"/>
      <c r="F703" s="220" t="s">
        <v>640</v>
      </c>
      <c r="G703" s="113" t="s">
        <v>640</v>
      </c>
    </row>
    <row r="704" spans="1:7">
      <c r="A704" s="536" t="s">
        <v>135</v>
      </c>
      <c r="B704" s="537"/>
      <c r="C704" s="537"/>
      <c r="D704" s="537"/>
      <c r="E704" s="537"/>
      <c r="F704" s="538"/>
      <c r="G704" s="114">
        <v>2079</v>
      </c>
    </row>
    <row r="705" spans="1:7">
      <c r="A705" s="115"/>
      <c r="B705" s="116"/>
      <c r="C705" s="117"/>
      <c r="D705" s="118"/>
      <c r="E705" s="119"/>
      <c r="F705" s="120"/>
      <c r="G705" s="121"/>
    </row>
    <row r="706" spans="1:7">
      <c r="A706" s="224"/>
      <c r="B706" s="225"/>
      <c r="C706" s="233" t="s">
        <v>136</v>
      </c>
      <c r="D706" s="225"/>
      <c r="E706" s="225"/>
      <c r="F706" s="225"/>
      <c r="G706" s="226"/>
    </row>
    <row r="707" spans="1:7">
      <c r="A707" s="108" t="s">
        <v>67</v>
      </c>
      <c r="B707" s="108" t="s">
        <v>0</v>
      </c>
      <c r="C707" s="109" t="s">
        <v>38</v>
      </c>
      <c r="D707" s="108" t="s">
        <v>4</v>
      </c>
      <c r="E707" s="110" t="s">
        <v>132</v>
      </c>
      <c r="F707" s="111" t="s">
        <v>133</v>
      </c>
      <c r="G707" s="111" t="s">
        <v>134</v>
      </c>
    </row>
    <row r="708" spans="1:7">
      <c r="A708" s="190" t="s">
        <v>69</v>
      </c>
      <c r="B708" s="190">
        <v>88264</v>
      </c>
      <c r="C708" s="112" t="s">
        <v>76</v>
      </c>
      <c r="D708" s="192" t="s">
        <v>42</v>
      </c>
      <c r="E708" s="191">
        <v>2</v>
      </c>
      <c r="F708" s="113">
        <v>21.02</v>
      </c>
      <c r="G708" s="113">
        <v>42.04</v>
      </c>
    </row>
    <row r="709" spans="1:7">
      <c r="A709" s="190" t="s">
        <v>69</v>
      </c>
      <c r="B709" s="190">
        <v>88247</v>
      </c>
      <c r="C709" s="112" t="s">
        <v>87</v>
      </c>
      <c r="D709" s="192" t="s">
        <v>42</v>
      </c>
      <c r="E709" s="191">
        <v>2</v>
      </c>
      <c r="F709" s="113">
        <v>15.82</v>
      </c>
      <c r="G709" s="113">
        <v>31.64</v>
      </c>
    </row>
    <row r="710" spans="1:7">
      <c r="A710" s="190"/>
      <c r="B710" s="190"/>
      <c r="C710" s="112" t="s">
        <v>640</v>
      </c>
      <c r="D710" s="192" t="s">
        <v>640</v>
      </c>
      <c r="E710" s="191"/>
      <c r="F710" s="220" t="s">
        <v>640</v>
      </c>
      <c r="G710" s="113" t="s">
        <v>640</v>
      </c>
    </row>
    <row r="711" spans="1:7">
      <c r="A711" s="536" t="s">
        <v>135</v>
      </c>
      <c r="B711" s="537"/>
      <c r="C711" s="537"/>
      <c r="D711" s="537"/>
      <c r="E711" s="537"/>
      <c r="F711" s="538"/>
      <c r="G711" s="114">
        <v>73.680000000000007</v>
      </c>
    </row>
    <row r="712" spans="1:7">
      <c r="A712" s="115"/>
      <c r="B712" s="116"/>
      <c r="C712" s="122"/>
      <c r="D712" s="116"/>
      <c r="E712" s="123"/>
      <c r="F712" s="124"/>
      <c r="G712" s="121"/>
    </row>
    <row r="713" spans="1:7">
      <c r="A713" s="224"/>
      <c r="B713" s="225"/>
      <c r="C713" s="233" t="s">
        <v>137</v>
      </c>
      <c r="D713" s="225"/>
      <c r="E713" s="225"/>
      <c r="F713" s="225"/>
      <c r="G713" s="226"/>
    </row>
    <row r="714" spans="1:7">
      <c r="A714" s="108" t="s">
        <v>67</v>
      </c>
      <c r="B714" s="108" t="s">
        <v>0</v>
      </c>
      <c r="C714" s="109" t="s">
        <v>38</v>
      </c>
      <c r="D714" s="108" t="s">
        <v>4</v>
      </c>
      <c r="E714" s="110" t="s">
        <v>132</v>
      </c>
      <c r="F714" s="111" t="s">
        <v>133</v>
      </c>
      <c r="G714" s="111" t="s">
        <v>134</v>
      </c>
    </row>
    <row r="715" spans="1:7">
      <c r="A715" s="190"/>
      <c r="B715" s="190"/>
      <c r="C715" s="112" t="s">
        <v>640</v>
      </c>
      <c r="D715" s="192" t="s">
        <v>640</v>
      </c>
      <c r="E715" s="191"/>
      <c r="F715" s="220" t="s">
        <v>640</v>
      </c>
      <c r="G715" s="113" t="s">
        <v>640</v>
      </c>
    </row>
    <row r="716" spans="1:7">
      <c r="A716" s="190"/>
      <c r="B716" s="190"/>
      <c r="C716" s="112" t="s">
        <v>640</v>
      </c>
      <c r="D716" s="192" t="s">
        <v>640</v>
      </c>
      <c r="E716" s="191"/>
      <c r="F716" s="220" t="s">
        <v>640</v>
      </c>
      <c r="G716" s="113" t="s">
        <v>640</v>
      </c>
    </row>
    <row r="717" spans="1:7">
      <c r="A717" s="190"/>
      <c r="B717" s="190"/>
      <c r="C717" s="112" t="s">
        <v>640</v>
      </c>
      <c r="D717" s="192" t="s">
        <v>640</v>
      </c>
      <c r="E717" s="191"/>
      <c r="F717" s="220" t="s">
        <v>640</v>
      </c>
      <c r="G717" s="113" t="s">
        <v>640</v>
      </c>
    </row>
    <row r="718" spans="1:7">
      <c r="A718" s="536" t="s">
        <v>135</v>
      </c>
      <c r="B718" s="537" t="s">
        <v>135</v>
      </c>
      <c r="C718" s="537"/>
      <c r="D718" s="537"/>
      <c r="E718" s="537"/>
      <c r="F718" s="538"/>
      <c r="G718" s="114" t="s">
        <v>640</v>
      </c>
    </row>
    <row r="719" spans="1:7" ht="13.5" thickBot="1">
      <c r="A719" s="115"/>
      <c r="B719" s="116"/>
      <c r="C719" s="125"/>
      <c r="D719" s="126"/>
      <c r="E719" s="127"/>
      <c r="F719" s="128"/>
      <c r="G719" s="129"/>
    </row>
    <row r="720" spans="1:7" ht="13.5" thickBot="1">
      <c r="A720" s="539" t="s">
        <v>24</v>
      </c>
      <c r="B720" s="540"/>
      <c r="C720" s="540"/>
      <c r="D720" s="540"/>
      <c r="E720" s="540"/>
      <c r="F720" s="541"/>
      <c r="G720" s="245">
        <v>2152.6799999999998</v>
      </c>
    </row>
    <row r="723" spans="1:7">
      <c r="A723" s="188"/>
      <c r="B723" s="189"/>
      <c r="C723" s="533" t="s">
        <v>1</v>
      </c>
      <c r="D723" s="533"/>
      <c r="E723" s="533"/>
      <c r="F723" s="533"/>
      <c r="G723" s="105" t="s">
        <v>4</v>
      </c>
    </row>
    <row r="724" spans="1:7" ht="32.25" customHeight="1">
      <c r="A724" s="542" t="s">
        <v>617</v>
      </c>
      <c r="B724" s="543"/>
      <c r="C724" s="534" t="s">
        <v>499</v>
      </c>
      <c r="D724" s="535"/>
      <c r="E724" s="535"/>
      <c r="F724" s="106">
        <v>295.54000000000002</v>
      </c>
      <c r="G724" s="107" t="s">
        <v>15</v>
      </c>
    </row>
    <row r="725" spans="1:7">
      <c r="A725" s="224"/>
      <c r="B725" s="225"/>
      <c r="C725" s="233" t="s">
        <v>131</v>
      </c>
      <c r="D725" s="225"/>
      <c r="E725" s="225"/>
      <c r="F725" s="225"/>
      <c r="G725" s="226"/>
    </row>
    <row r="726" spans="1:7">
      <c r="A726" s="108" t="s">
        <v>67</v>
      </c>
      <c r="B726" s="108" t="s">
        <v>0</v>
      </c>
      <c r="C726" s="109" t="s">
        <v>38</v>
      </c>
      <c r="D726" s="108" t="s">
        <v>4</v>
      </c>
      <c r="E726" s="110" t="s">
        <v>132</v>
      </c>
      <c r="F726" s="111" t="s">
        <v>133</v>
      </c>
      <c r="G726" s="111" t="s">
        <v>134</v>
      </c>
    </row>
    <row r="727" spans="1:7">
      <c r="A727" s="190" t="s">
        <v>373</v>
      </c>
      <c r="B727" s="190" t="s">
        <v>671</v>
      </c>
      <c r="C727" s="112" t="s">
        <v>672</v>
      </c>
      <c r="D727" s="192" t="s">
        <v>15</v>
      </c>
      <c r="E727" s="191">
        <v>1</v>
      </c>
      <c r="F727" s="113">
        <v>277.12</v>
      </c>
      <c r="G727" s="113">
        <v>277.12</v>
      </c>
    </row>
    <row r="728" spans="1:7">
      <c r="A728" s="190"/>
      <c r="B728" s="190"/>
      <c r="C728" s="112" t="s">
        <v>640</v>
      </c>
      <c r="D728" s="192" t="s">
        <v>640</v>
      </c>
      <c r="E728" s="191"/>
      <c r="F728" s="220" t="s">
        <v>640</v>
      </c>
      <c r="G728" s="113" t="s">
        <v>640</v>
      </c>
    </row>
    <row r="729" spans="1:7">
      <c r="A729" s="190"/>
      <c r="B729" s="190"/>
      <c r="C729" s="112" t="s">
        <v>640</v>
      </c>
      <c r="D729" s="192" t="s">
        <v>640</v>
      </c>
      <c r="E729" s="191"/>
      <c r="F729" s="220" t="s">
        <v>640</v>
      </c>
      <c r="G729" s="113" t="s">
        <v>640</v>
      </c>
    </row>
    <row r="730" spans="1:7">
      <c r="A730" s="536" t="s">
        <v>135</v>
      </c>
      <c r="B730" s="537"/>
      <c r="C730" s="537"/>
      <c r="D730" s="537"/>
      <c r="E730" s="537"/>
      <c r="F730" s="538"/>
      <c r="G730" s="114">
        <v>277.12</v>
      </c>
    </row>
    <row r="731" spans="1:7">
      <c r="A731" s="115"/>
      <c r="B731" s="116"/>
      <c r="C731" s="117"/>
      <c r="D731" s="118"/>
      <c r="E731" s="119"/>
      <c r="F731" s="120"/>
      <c r="G731" s="121"/>
    </row>
    <row r="732" spans="1:7">
      <c r="A732" s="224"/>
      <c r="B732" s="225"/>
      <c r="C732" s="233" t="s">
        <v>136</v>
      </c>
      <c r="D732" s="225"/>
      <c r="E732" s="225"/>
      <c r="F732" s="225"/>
      <c r="G732" s="226"/>
    </row>
    <row r="733" spans="1:7">
      <c r="A733" s="108" t="s">
        <v>67</v>
      </c>
      <c r="B733" s="108" t="s">
        <v>0</v>
      </c>
      <c r="C733" s="109" t="s">
        <v>38</v>
      </c>
      <c r="D733" s="108" t="s">
        <v>4</v>
      </c>
      <c r="E733" s="110" t="s">
        <v>132</v>
      </c>
      <c r="F733" s="111" t="s">
        <v>133</v>
      </c>
      <c r="G733" s="111" t="s">
        <v>134</v>
      </c>
    </row>
    <row r="734" spans="1:7">
      <c r="A734" s="190" t="s">
        <v>69</v>
      </c>
      <c r="B734" s="190">
        <v>88264</v>
      </c>
      <c r="C734" s="112" t="s">
        <v>76</v>
      </c>
      <c r="D734" s="192" t="s">
        <v>42</v>
      </c>
      <c r="E734" s="191">
        <v>0.5</v>
      </c>
      <c r="F734" s="113">
        <v>21.02</v>
      </c>
      <c r="G734" s="113">
        <v>10.51</v>
      </c>
    </row>
    <row r="735" spans="1:7">
      <c r="A735" s="190" t="s">
        <v>69</v>
      </c>
      <c r="B735" s="190">
        <v>88247</v>
      </c>
      <c r="C735" s="112" t="s">
        <v>87</v>
      </c>
      <c r="D735" s="192" t="s">
        <v>42</v>
      </c>
      <c r="E735" s="191">
        <v>0.5</v>
      </c>
      <c r="F735" s="113">
        <v>15.82</v>
      </c>
      <c r="G735" s="113">
        <v>7.91</v>
      </c>
    </row>
    <row r="736" spans="1:7">
      <c r="A736" s="190"/>
      <c r="B736" s="190"/>
      <c r="C736" s="112" t="s">
        <v>640</v>
      </c>
      <c r="D736" s="192" t="s">
        <v>640</v>
      </c>
      <c r="E736" s="191"/>
      <c r="F736" s="220" t="s">
        <v>640</v>
      </c>
      <c r="G736" s="113" t="s">
        <v>640</v>
      </c>
    </row>
    <row r="737" spans="1:7">
      <c r="A737" s="536" t="s">
        <v>135</v>
      </c>
      <c r="B737" s="537"/>
      <c r="C737" s="537"/>
      <c r="D737" s="537"/>
      <c r="E737" s="537"/>
      <c r="F737" s="538"/>
      <c r="G737" s="114">
        <v>18.420000000000002</v>
      </c>
    </row>
    <row r="738" spans="1:7">
      <c r="A738" s="115"/>
      <c r="B738" s="116"/>
      <c r="C738" s="122"/>
      <c r="D738" s="116"/>
      <c r="E738" s="123"/>
      <c r="F738" s="124"/>
      <c r="G738" s="121"/>
    </row>
    <row r="739" spans="1:7">
      <c r="A739" s="224"/>
      <c r="B739" s="225"/>
      <c r="C739" s="233" t="s">
        <v>137</v>
      </c>
      <c r="D739" s="225"/>
      <c r="E739" s="225"/>
      <c r="F739" s="225"/>
      <c r="G739" s="226"/>
    </row>
    <row r="740" spans="1:7">
      <c r="A740" s="108" t="s">
        <v>67</v>
      </c>
      <c r="B740" s="108" t="s">
        <v>0</v>
      </c>
      <c r="C740" s="109" t="s">
        <v>38</v>
      </c>
      <c r="D740" s="108" t="s">
        <v>4</v>
      </c>
      <c r="E740" s="110" t="s">
        <v>132</v>
      </c>
      <c r="F740" s="111" t="s">
        <v>133</v>
      </c>
      <c r="G740" s="111" t="s">
        <v>134</v>
      </c>
    </row>
    <row r="741" spans="1:7">
      <c r="A741" s="190"/>
      <c r="B741" s="190"/>
      <c r="C741" s="112" t="s">
        <v>640</v>
      </c>
      <c r="D741" s="192" t="s">
        <v>640</v>
      </c>
      <c r="E741" s="191"/>
      <c r="F741" s="220" t="s">
        <v>640</v>
      </c>
      <c r="G741" s="113" t="s">
        <v>640</v>
      </c>
    </row>
    <row r="742" spans="1:7">
      <c r="A742" s="190"/>
      <c r="B742" s="190"/>
      <c r="C742" s="112" t="s">
        <v>640</v>
      </c>
      <c r="D742" s="192" t="s">
        <v>640</v>
      </c>
      <c r="E742" s="191"/>
      <c r="F742" s="220" t="s">
        <v>640</v>
      </c>
      <c r="G742" s="113" t="s">
        <v>640</v>
      </c>
    </row>
    <row r="743" spans="1:7">
      <c r="A743" s="190"/>
      <c r="B743" s="190"/>
      <c r="C743" s="112" t="s">
        <v>640</v>
      </c>
      <c r="D743" s="192" t="s">
        <v>640</v>
      </c>
      <c r="E743" s="191"/>
      <c r="F743" s="220" t="s">
        <v>640</v>
      </c>
      <c r="G743" s="113" t="s">
        <v>640</v>
      </c>
    </row>
    <row r="744" spans="1:7">
      <c r="A744" s="536" t="s">
        <v>135</v>
      </c>
      <c r="B744" s="537" t="s">
        <v>135</v>
      </c>
      <c r="C744" s="537"/>
      <c r="D744" s="537"/>
      <c r="E744" s="537"/>
      <c r="F744" s="538"/>
      <c r="G744" s="114" t="s">
        <v>640</v>
      </c>
    </row>
    <row r="745" spans="1:7" ht="13.5" thickBot="1">
      <c r="A745" s="115"/>
      <c r="B745" s="116"/>
      <c r="C745" s="125"/>
      <c r="D745" s="126"/>
      <c r="E745" s="127"/>
      <c r="F745" s="128"/>
      <c r="G745" s="129"/>
    </row>
    <row r="746" spans="1:7" ht="13.5" thickBot="1">
      <c r="A746" s="539" t="s">
        <v>24</v>
      </c>
      <c r="B746" s="540"/>
      <c r="C746" s="540"/>
      <c r="D746" s="540"/>
      <c r="E746" s="540"/>
      <c r="F746" s="541"/>
      <c r="G746" s="245">
        <v>295.54000000000002</v>
      </c>
    </row>
    <row r="749" spans="1:7">
      <c r="A749" s="188"/>
      <c r="B749" s="189"/>
      <c r="C749" s="533" t="s">
        <v>1</v>
      </c>
      <c r="D749" s="533"/>
      <c r="E749" s="533"/>
      <c r="F749" s="533"/>
      <c r="G749" s="105" t="s">
        <v>4</v>
      </c>
    </row>
    <row r="750" spans="1:7" ht="32.25" customHeight="1">
      <c r="A750" s="542" t="s">
        <v>618</v>
      </c>
      <c r="B750" s="543"/>
      <c r="C750" s="534" t="s">
        <v>576</v>
      </c>
      <c r="D750" s="535"/>
      <c r="E750" s="535"/>
      <c r="F750" s="106">
        <v>250.32000000000002</v>
      </c>
      <c r="G750" s="107" t="s">
        <v>15</v>
      </c>
    </row>
    <row r="751" spans="1:7">
      <c r="A751" s="224"/>
      <c r="B751" s="225"/>
      <c r="C751" s="233" t="s">
        <v>131</v>
      </c>
      <c r="D751" s="225"/>
      <c r="E751" s="225"/>
      <c r="F751" s="225"/>
      <c r="G751" s="226"/>
    </row>
    <row r="752" spans="1:7">
      <c r="A752" s="108" t="s">
        <v>67</v>
      </c>
      <c r="B752" s="108" t="s">
        <v>0</v>
      </c>
      <c r="C752" s="109" t="s">
        <v>38</v>
      </c>
      <c r="D752" s="108" t="s">
        <v>4</v>
      </c>
      <c r="E752" s="110" t="s">
        <v>132</v>
      </c>
      <c r="F752" s="111" t="s">
        <v>133</v>
      </c>
      <c r="G752" s="111" t="s">
        <v>134</v>
      </c>
    </row>
    <row r="753" spans="1:7">
      <c r="A753" s="190" t="s">
        <v>373</v>
      </c>
      <c r="B753" s="130" t="s">
        <v>667</v>
      </c>
      <c r="C753" s="112" t="s">
        <v>668</v>
      </c>
      <c r="D753" s="192" t="s">
        <v>15</v>
      </c>
      <c r="E753" s="191">
        <v>1</v>
      </c>
      <c r="F753" s="113">
        <f>'Mapa de Cotações'!J43</f>
        <v>177.02</v>
      </c>
      <c r="G753" s="113">
        <f>E753*F753</f>
        <v>177.02</v>
      </c>
    </row>
    <row r="754" spans="1:7">
      <c r="A754" s="190"/>
      <c r="B754" s="190"/>
      <c r="C754" s="112" t="s">
        <v>640</v>
      </c>
      <c r="D754" s="192" t="s">
        <v>640</v>
      </c>
      <c r="E754" s="191"/>
      <c r="F754" s="220" t="s">
        <v>640</v>
      </c>
      <c r="G754" s="113" t="s">
        <v>640</v>
      </c>
    </row>
    <row r="755" spans="1:7">
      <c r="A755" s="190"/>
      <c r="B755" s="190"/>
      <c r="C755" s="112" t="s">
        <v>640</v>
      </c>
      <c r="D755" s="192" t="s">
        <v>640</v>
      </c>
      <c r="E755" s="191"/>
      <c r="F755" s="220" t="s">
        <v>640</v>
      </c>
      <c r="G755" s="113" t="s">
        <v>640</v>
      </c>
    </row>
    <row r="756" spans="1:7">
      <c r="A756" s="536" t="s">
        <v>135</v>
      </c>
      <c r="B756" s="537"/>
      <c r="C756" s="537"/>
      <c r="D756" s="537"/>
      <c r="E756" s="537"/>
      <c r="F756" s="538"/>
      <c r="G756" s="114">
        <f>G753</f>
        <v>177.02</v>
      </c>
    </row>
    <row r="757" spans="1:7">
      <c r="A757" s="115"/>
      <c r="B757" s="116"/>
      <c r="C757" s="117"/>
      <c r="D757" s="118"/>
      <c r="E757" s="119"/>
      <c r="F757" s="120"/>
      <c r="G757" s="121"/>
    </row>
    <row r="758" spans="1:7">
      <c r="A758" s="224"/>
      <c r="B758" s="225"/>
      <c r="C758" s="233" t="s">
        <v>136</v>
      </c>
      <c r="D758" s="225"/>
      <c r="E758" s="225"/>
      <c r="F758" s="225"/>
      <c r="G758" s="226"/>
    </row>
    <row r="759" spans="1:7">
      <c r="A759" s="108" t="s">
        <v>67</v>
      </c>
      <c r="B759" s="108" t="s">
        <v>0</v>
      </c>
      <c r="C759" s="109" t="s">
        <v>38</v>
      </c>
      <c r="D759" s="108" t="s">
        <v>4</v>
      </c>
      <c r="E759" s="110" t="s">
        <v>132</v>
      </c>
      <c r="F759" s="111" t="s">
        <v>133</v>
      </c>
      <c r="G759" s="111" t="s">
        <v>134</v>
      </c>
    </row>
    <row r="760" spans="1:7">
      <c r="A760" s="190" t="s">
        <v>69</v>
      </c>
      <c r="B760" s="190">
        <v>88264</v>
      </c>
      <c r="C760" s="112" t="s">
        <v>76</v>
      </c>
      <c r="D760" s="192" t="s">
        <v>42</v>
      </c>
      <c r="E760" s="191">
        <v>1</v>
      </c>
      <c r="F760" s="113">
        <v>21.02</v>
      </c>
      <c r="G760" s="113">
        <v>21.02</v>
      </c>
    </row>
    <row r="761" spans="1:7">
      <c r="A761" s="190" t="s">
        <v>69</v>
      </c>
      <c r="B761" s="190">
        <v>88247</v>
      </c>
      <c r="C761" s="112" t="s">
        <v>87</v>
      </c>
      <c r="D761" s="192" t="s">
        <v>42</v>
      </c>
      <c r="E761" s="191">
        <v>1</v>
      </c>
      <c r="F761" s="113">
        <v>15.82</v>
      </c>
      <c r="G761" s="113">
        <v>15.82</v>
      </c>
    </row>
    <row r="762" spans="1:7">
      <c r="A762" s="190" t="s">
        <v>69</v>
      </c>
      <c r="B762" s="190">
        <v>88309</v>
      </c>
      <c r="C762" s="112" t="s">
        <v>77</v>
      </c>
      <c r="D762" s="192" t="s">
        <v>42</v>
      </c>
      <c r="E762" s="191">
        <v>2</v>
      </c>
      <c r="F762" s="113">
        <v>20.81</v>
      </c>
      <c r="G762" s="113">
        <v>41.62</v>
      </c>
    </row>
    <row r="763" spans="1:7">
      <c r="A763" s="536" t="s">
        <v>135</v>
      </c>
      <c r="B763" s="537"/>
      <c r="C763" s="537"/>
      <c r="D763" s="537"/>
      <c r="E763" s="537"/>
      <c r="F763" s="538"/>
      <c r="G763" s="114">
        <v>78.460000000000008</v>
      </c>
    </row>
    <row r="764" spans="1:7">
      <c r="A764" s="115"/>
      <c r="B764" s="116"/>
      <c r="C764" s="122"/>
      <c r="D764" s="116"/>
      <c r="E764" s="123"/>
      <c r="F764" s="124"/>
      <c r="G764" s="121"/>
    </row>
    <row r="765" spans="1:7">
      <c r="A765" s="224"/>
      <c r="B765" s="225"/>
      <c r="C765" s="233" t="s">
        <v>137</v>
      </c>
      <c r="D765" s="225"/>
      <c r="E765" s="225"/>
      <c r="F765" s="225"/>
      <c r="G765" s="226"/>
    </row>
    <row r="766" spans="1:7">
      <c r="A766" s="108" t="s">
        <v>67</v>
      </c>
      <c r="B766" s="108" t="s">
        <v>0</v>
      </c>
      <c r="C766" s="109" t="s">
        <v>38</v>
      </c>
      <c r="D766" s="108" t="s">
        <v>4</v>
      </c>
      <c r="E766" s="110" t="s">
        <v>132</v>
      </c>
      <c r="F766" s="111" t="s">
        <v>133</v>
      </c>
      <c r="G766" s="111" t="s">
        <v>134</v>
      </c>
    </row>
    <row r="767" spans="1:7">
      <c r="A767" s="190"/>
      <c r="B767" s="190"/>
      <c r="C767" s="112" t="s">
        <v>640</v>
      </c>
      <c r="D767" s="192" t="s">
        <v>640</v>
      </c>
      <c r="E767" s="191"/>
      <c r="F767" s="220" t="s">
        <v>640</v>
      </c>
      <c r="G767" s="113" t="s">
        <v>640</v>
      </c>
    </row>
    <row r="768" spans="1:7">
      <c r="A768" s="190"/>
      <c r="B768" s="190"/>
      <c r="C768" s="112" t="s">
        <v>640</v>
      </c>
      <c r="D768" s="192" t="s">
        <v>640</v>
      </c>
      <c r="E768" s="191"/>
      <c r="F768" s="220" t="s">
        <v>640</v>
      </c>
      <c r="G768" s="113" t="s">
        <v>640</v>
      </c>
    </row>
    <row r="769" spans="1:7">
      <c r="A769" s="190"/>
      <c r="B769" s="190"/>
      <c r="C769" s="112" t="s">
        <v>640</v>
      </c>
      <c r="D769" s="192" t="s">
        <v>640</v>
      </c>
      <c r="E769" s="191"/>
      <c r="F769" s="220" t="s">
        <v>640</v>
      </c>
      <c r="G769" s="113" t="s">
        <v>640</v>
      </c>
    </row>
    <row r="770" spans="1:7">
      <c r="A770" s="536" t="s">
        <v>135</v>
      </c>
      <c r="B770" s="537" t="s">
        <v>135</v>
      </c>
      <c r="C770" s="537"/>
      <c r="D770" s="537"/>
      <c r="E770" s="537"/>
      <c r="F770" s="538"/>
      <c r="G770" s="114" t="s">
        <v>640</v>
      </c>
    </row>
    <row r="771" spans="1:7" ht="13.5" thickBot="1">
      <c r="A771" s="115"/>
      <c r="B771" s="116"/>
      <c r="C771" s="125"/>
      <c r="D771" s="126"/>
      <c r="E771" s="127"/>
      <c r="F771" s="128"/>
      <c r="G771" s="129"/>
    </row>
    <row r="772" spans="1:7" ht="13.5" thickBot="1">
      <c r="A772" s="539" t="s">
        <v>24</v>
      </c>
      <c r="B772" s="540"/>
      <c r="C772" s="540"/>
      <c r="D772" s="540"/>
      <c r="E772" s="540"/>
      <c r="F772" s="541"/>
      <c r="G772" s="245">
        <f>G756+G763</f>
        <v>255.48000000000002</v>
      </c>
    </row>
    <row r="775" spans="1:7">
      <c r="A775" s="188"/>
      <c r="B775" s="189"/>
      <c r="C775" s="533" t="s">
        <v>1</v>
      </c>
      <c r="D775" s="533"/>
      <c r="E775" s="533"/>
      <c r="F775" s="533"/>
      <c r="G775" s="105" t="s">
        <v>4</v>
      </c>
    </row>
    <row r="776" spans="1:7" ht="57.75" customHeight="1">
      <c r="A776" s="542" t="s">
        <v>626</v>
      </c>
      <c r="B776" s="543"/>
      <c r="C776" s="534" t="s">
        <v>739</v>
      </c>
      <c r="D776" s="535"/>
      <c r="E776" s="535"/>
      <c r="F776" s="106">
        <v>93915.91</v>
      </c>
      <c r="G776" s="107" t="s">
        <v>15</v>
      </c>
    </row>
    <row r="777" spans="1:7">
      <c r="A777" s="224"/>
      <c r="B777" s="225"/>
      <c r="C777" s="233" t="s">
        <v>131</v>
      </c>
      <c r="D777" s="225"/>
      <c r="E777" s="225"/>
      <c r="F777" s="225"/>
      <c r="G777" s="226"/>
    </row>
    <row r="778" spans="1:7">
      <c r="A778" s="108" t="s">
        <v>67</v>
      </c>
      <c r="B778" s="108" t="s">
        <v>0</v>
      </c>
      <c r="C778" s="109" t="s">
        <v>38</v>
      </c>
      <c r="D778" s="108" t="s">
        <v>4</v>
      </c>
      <c r="E778" s="110" t="s">
        <v>132</v>
      </c>
      <c r="F778" s="111" t="s">
        <v>133</v>
      </c>
      <c r="G778" s="111" t="s">
        <v>134</v>
      </c>
    </row>
    <row r="779" spans="1:7" ht="60">
      <c r="A779" s="190" t="s">
        <v>373</v>
      </c>
      <c r="B779" s="190" t="s">
        <v>627</v>
      </c>
      <c r="C779" s="112" t="s">
        <v>739</v>
      </c>
      <c r="D779" s="192" t="s">
        <v>15</v>
      </c>
      <c r="E779" s="191">
        <v>1</v>
      </c>
      <c r="F779" s="113">
        <f>'Mapa de Cotações'!J42</f>
        <v>91140</v>
      </c>
      <c r="G779" s="113">
        <f>E779*F779</f>
        <v>91140</v>
      </c>
    </row>
    <row r="780" spans="1:7">
      <c r="A780" s="190"/>
      <c r="B780" s="190"/>
      <c r="C780" s="112" t="s">
        <v>640</v>
      </c>
      <c r="D780" s="192" t="s">
        <v>640</v>
      </c>
      <c r="E780" s="191"/>
      <c r="F780" s="220" t="s">
        <v>640</v>
      </c>
      <c r="G780" s="113" t="s">
        <v>640</v>
      </c>
    </row>
    <row r="781" spans="1:7">
      <c r="A781" s="190"/>
      <c r="B781" s="190"/>
      <c r="C781" s="112" t="s">
        <v>640</v>
      </c>
      <c r="D781" s="192" t="s">
        <v>640</v>
      </c>
      <c r="E781" s="191"/>
      <c r="F781" s="220" t="s">
        <v>640</v>
      </c>
      <c r="G781" s="113" t="s">
        <v>640</v>
      </c>
    </row>
    <row r="782" spans="1:7">
      <c r="A782" s="536" t="s">
        <v>135</v>
      </c>
      <c r="B782" s="537"/>
      <c r="C782" s="537"/>
      <c r="D782" s="537"/>
      <c r="E782" s="537"/>
      <c r="F782" s="538"/>
      <c r="G782" s="114">
        <f>G779</f>
        <v>91140</v>
      </c>
    </row>
    <row r="783" spans="1:7">
      <c r="A783" s="115"/>
      <c r="B783" s="116"/>
      <c r="C783" s="117"/>
      <c r="D783" s="118"/>
      <c r="E783" s="119"/>
      <c r="F783" s="120"/>
      <c r="G783" s="121"/>
    </row>
    <row r="784" spans="1:7">
      <c r="A784" s="224"/>
      <c r="B784" s="225"/>
      <c r="C784" s="233" t="s">
        <v>136</v>
      </c>
      <c r="D784" s="225"/>
      <c r="E784" s="225"/>
      <c r="F784" s="225"/>
      <c r="G784" s="226"/>
    </row>
    <row r="785" spans="1:7">
      <c r="A785" s="108" t="s">
        <v>67</v>
      </c>
      <c r="B785" s="108" t="s">
        <v>0</v>
      </c>
      <c r="C785" s="109" t="s">
        <v>38</v>
      </c>
      <c r="D785" s="108" t="s">
        <v>4</v>
      </c>
      <c r="E785" s="110" t="s">
        <v>132</v>
      </c>
      <c r="F785" s="111" t="s">
        <v>133</v>
      </c>
      <c r="G785" s="111" t="s">
        <v>134</v>
      </c>
    </row>
    <row r="786" spans="1:7">
      <c r="A786" s="190" t="s">
        <v>69</v>
      </c>
      <c r="B786" s="190">
        <v>88264</v>
      </c>
      <c r="C786" s="112" t="s">
        <v>76</v>
      </c>
      <c r="D786" s="192" t="s">
        <v>42</v>
      </c>
      <c r="E786" s="191">
        <v>5</v>
      </c>
      <c r="F786" s="113">
        <v>21.02</v>
      </c>
      <c r="G786" s="113">
        <v>105.1</v>
      </c>
    </row>
    <row r="787" spans="1:7">
      <c r="A787" s="190" t="s">
        <v>69</v>
      </c>
      <c r="B787" s="190">
        <v>88247</v>
      </c>
      <c r="C787" s="112" t="s">
        <v>87</v>
      </c>
      <c r="D787" s="192" t="s">
        <v>42</v>
      </c>
      <c r="E787" s="191">
        <v>5</v>
      </c>
      <c r="F787" s="113">
        <v>15.82</v>
      </c>
      <c r="G787" s="113">
        <v>79.099999999999994</v>
      </c>
    </row>
    <row r="788" spans="1:7">
      <c r="A788" s="190" t="s">
        <v>69</v>
      </c>
      <c r="B788" s="190">
        <v>88316</v>
      </c>
      <c r="C788" s="112" t="s">
        <v>75</v>
      </c>
      <c r="D788" s="192" t="s">
        <v>42</v>
      </c>
      <c r="E788" s="191">
        <v>2</v>
      </c>
      <c r="F788" s="113">
        <v>14.76</v>
      </c>
      <c r="G788" s="113">
        <v>29.52</v>
      </c>
    </row>
    <row r="789" spans="1:7">
      <c r="A789" s="536" t="s">
        <v>135</v>
      </c>
      <c r="B789" s="537"/>
      <c r="C789" s="537"/>
      <c r="D789" s="537"/>
      <c r="E789" s="537"/>
      <c r="F789" s="538"/>
      <c r="G789" s="410">
        <v>213.72</v>
      </c>
    </row>
    <row r="790" spans="1:7">
      <c r="A790" s="115"/>
      <c r="B790" s="116"/>
      <c r="C790" s="122"/>
      <c r="D790" s="116"/>
      <c r="E790" s="123"/>
      <c r="F790" s="124"/>
      <c r="G790" s="121"/>
    </row>
    <row r="791" spans="1:7">
      <c r="A791" s="224"/>
      <c r="B791" s="225"/>
      <c r="C791" s="233" t="s">
        <v>137</v>
      </c>
      <c r="D791" s="225"/>
      <c r="E791" s="225"/>
      <c r="F791" s="225"/>
      <c r="G791" s="226"/>
    </row>
    <row r="792" spans="1:7">
      <c r="A792" s="108" t="s">
        <v>67</v>
      </c>
      <c r="B792" s="108" t="s">
        <v>0</v>
      </c>
      <c r="C792" s="109" t="s">
        <v>38</v>
      </c>
      <c r="D792" s="108" t="s">
        <v>4</v>
      </c>
      <c r="E792" s="110" t="s">
        <v>132</v>
      </c>
      <c r="F792" s="111" t="s">
        <v>133</v>
      </c>
      <c r="G792" s="111" t="s">
        <v>134</v>
      </c>
    </row>
    <row r="793" spans="1:7">
      <c r="A793" s="190"/>
      <c r="B793" s="190"/>
      <c r="C793" s="112" t="s">
        <v>640</v>
      </c>
      <c r="D793" s="192" t="s">
        <v>640</v>
      </c>
      <c r="E793" s="191"/>
      <c r="F793" s="220" t="s">
        <v>640</v>
      </c>
      <c r="G793" s="113" t="s">
        <v>640</v>
      </c>
    </row>
    <row r="794" spans="1:7">
      <c r="A794" s="190"/>
      <c r="B794" s="190"/>
      <c r="C794" s="112" t="s">
        <v>640</v>
      </c>
      <c r="D794" s="192" t="s">
        <v>640</v>
      </c>
      <c r="E794" s="191"/>
      <c r="F794" s="220" t="s">
        <v>640</v>
      </c>
      <c r="G794" s="113" t="s">
        <v>640</v>
      </c>
    </row>
    <row r="795" spans="1:7">
      <c r="A795" s="190"/>
      <c r="B795" s="190"/>
      <c r="C795" s="112" t="s">
        <v>640</v>
      </c>
      <c r="D795" s="192" t="s">
        <v>640</v>
      </c>
      <c r="E795" s="191"/>
      <c r="F795" s="220" t="s">
        <v>640</v>
      </c>
      <c r="G795" s="113" t="s">
        <v>640</v>
      </c>
    </row>
    <row r="796" spans="1:7">
      <c r="A796" s="536" t="s">
        <v>135</v>
      </c>
      <c r="B796" s="537" t="s">
        <v>135</v>
      </c>
      <c r="C796" s="537"/>
      <c r="D796" s="537"/>
      <c r="E796" s="537"/>
      <c r="F796" s="538"/>
      <c r="G796" s="114" t="s">
        <v>640</v>
      </c>
    </row>
    <row r="797" spans="1:7" ht="13.5" thickBot="1">
      <c r="A797" s="115"/>
      <c r="B797" s="116"/>
      <c r="C797" s="125"/>
      <c r="D797" s="126"/>
      <c r="E797" s="127"/>
      <c r="F797" s="128"/>
      <c r="G797" s="129"/>
    </row>
    <row r="798" spans="1:7" ht="13.5" thickBot="1">
      <c r="A798" s="539" t="s">
        <v>24</v>
      </c>
      <c r="B798" s="540"/>
      <c r="C798" s="540"/>
      <c r="D798" s="540"/>
      <c r="E798" s="540"/>
      <c r="F798" s="541"/>
      <c r="G798" s="403">
        <f>G782+G789</f>
        <v>91353.72</v>
      </c>
    </row>
    <row r="801" spans="1:7">
      <c r="A801" s="188"/>
      <c r="B801" s="189"/>
      <c r="C801" s="533" t="s">
        <v>1</v>
      </c>
      <c r="D801" s="533"/>
      <c r="E801" s="533"/>
      <c r="F801" s="533"/>
      <c r="G801" s="105" t="s">
        <v>4</v>
      </c>
    </row>
    <row r="802" spans="1:7" ht="32.25" customHeight="1">
      <c r="A802" s="542" t="s">
        <v>628</v>
      </c>
      <c r="B802" s="543"/>
      <c r="C802" s="534" t="s">
        <v>508</v>
      </c>
      <c r="D802" s="535"/>
      <c r="E802" s="535"/>
      <c r="F802" s="106">
        <v>63.93</v>
      </c>
      <c r="G802" s="107" t="s">
        <v>15</v>
      </c>
    </row>
    <row r="803" spans="1:7">
      <c r="A803" s="224"/>
      <c r="B803" s="225"/>
      <c r="C803" s="233" t="s">
        <v>131</v>
      </c>
      <c r="D803" s="225"/>
      <c r="E803" s="225"/>
      <c r="F803" s="225"/>
      <c r="G803" s="226"/>
    </row>
    <row r="804" spans="1:7">
      <c r="A804" s="108" t="s">
        <v>67</v>
      </c>
      <c r="B804" s="108" t="s">
        <v>0</v>
      </c>
      <c r="C804" s="109" t="s">
        <v>38</v>
      </c>
      <c r="D804" s="108" t="s">
        <v>4</v>
      </c>
      <c r="E804" s="110" t="s">
        <v>132</v>
      </c>
      <c r="F804" s="111" t="s">
        <v>133</v>
      </c>
      <c r="G804" s="111" t="s">
        <v>134</v>
      </c>
    </row>
    <row r="805" spans="1:7">
      <c r="A805" s="190" t="s">
        <v>373</v>
      </c>
      <c r="B805" s="190" t="s">
        <v>673</v>
      </c>
      <c r="C805" s="112" t="s">
        <v>674</v>
      </c>
      <c r="D805" s="192" t="s">
        <v>15</v>
      </c>
      <c r="E805" s="191">
        <v>1</v>
      </c>
      <c r="F805" s="113">
        <v>35</v>
      </c>
      <c r="G805" s="113">
        <v>35</v>
      </c>
    </row>
    <row r="806" spans="1:7">
      <c r="A806" s="190"/>
      <c r="B806" s="190"/>
      <c r="C806" s="112" t="s">
        <v>640</v>
      </c>
      <c r="D806" s="192" t="s">
        <v>640</v>
      </c>
      <c r="E806" s="191"/>
      <c r="F806" s="220" t="s">
        <v>640</v>
      </c>
      <c r="G806" s="113" t="s">
        <v>640</v>
      </c>
    </row>
    <row r="807" spans="1:7">
      <c r="A807" s="190"/>
      <c r="B807" s="190"/>
      <c r="C807" s="112" t="s">
        <v>640</v>
      </c>
      <c r="D807" s="192" t="s">
        <v>640</v>
      </c>
      <c r="E807" s="191"/>
      <c r="F807" s="220" t="s">
        <v>640</v>
      </c>
      <c r="G807" s="113" t="s">
        <v>640</v>
      </c>
    </row>
    <row r="808" spans="1:7">
      <c r="A808" s="536" t="s">
        <v>135</v>
      </c>
      <c r="B808" s="537"/>
      <c r="C808" s="537"/>
      <c r="D808" s="537"/>
      <c r="E808" s="537"/>
      <c r="F808" s="538"/>
      <c r="G808" s="114">
        <v>35</v>
      </c>
    </row>
    <row r="809" spans="1:7">
      <c r="A809" s="115"/>
      <c r="B809" s="116"/>
      <c r="C809" s="117"/>
      <c r="D809" s="118"/>
      <c r="E809" s="119"/>
      <c r="F809" s="120"/>
      <c r="G809" s="121"/>
    </row>
    <row r="810" spans="1:7">
      <c r="A810" s="224"/>
      <c r="B810" s="225"/>
      <c r="C810" s="233" t="s">
        <v>136</v>
      </c>
      <c r="D810" s="225"/>
      <c r="E810" s="225"/>
      <c r="F810" s="225"/>
      <c r="G810" s="226"/>
    </row>
    <row r="811" spans="1:7">
      <c r="A811" s="108" t="s">
        <v>67</v>
      </c>
      <c r="B811" s="108" t="s">
        <v>0</v>
      </c>
      <c r="C811" s="109" t="s">
        <v>38</v>
      </c>
      <c r="D811" s="108" t="s">
        <v>4</v>
      </c>
      <c r="E811" s="110" t="s">
        <v>132</v>
      </c>
      <c r="F811" s="111" t="s">
        <v>133</v>
      </c>
      <c r="G811" s="111" t="s">
        <v>134</v>
      </c>
    </row>
    <row r="812" spans="1:7">
      <c r="A812" s="190" t="s">
        <v>69</v>
      </c>
      <c r="B812" s="190">
        <v>88264</v>
      </c>
      <c r="C812" s="112" t="s">
        <v>76</v>
      </c>
      <c r="D812" s="192" t="s">
        <v>42</v>
      </c>
      <c r="E812" s="191">
        <v>1</v>
      </c>
      <c r="F812" s="113">
        <v>21.02</v>
      </c>
      <c r="G812" s="113">
        <v>21.02</v>
      </c>
    </row>
    <row r="813" spans="1:7">
      <c r="A813" s="190" t="s">
        <v>69</v>
      </c>
      <c r="B813" s="190">
        <v>88247</v>
      </c>
      <c r="C813" s="112" t="s">
        <v>87</v>
      </c>
      <c r="D813" s="192" t="s">
        <v>42</v>
      </c>
      <c r="E813" s="191">
        <v>0.5</v>
      </c>
      <c r="F813" s="113">
        <v>15.82</v>
      </c>
      <c r="G813" s="113">
        <v>7.91</v>
      </c>
    </row>
    <row r="814" spans="1:7">
      <c r="A814" s="190"/>
      <c r="B814" s="190"/>
      <c r="C814" s="112" t="s">
        <v>640</v>
      </c>
      <c r="D814" s="192" t="s">
        <v>640</v>
      </c>
      <c r="E814" s="191"/>
      <c r="F814" s="220" t="s">
        <v>640</v>
      </c>
      <c r="G814" s="113" t="s">
        <v>640</v>
      </c>
    </row>
    <row r="815" spans="1:7">
      <c r="A815" s="536" t="s">
        <v>135</v>
      </c>
      <c r="B815" s="537"/>
      <c r="C815" s="537"/>
      <c r="D815" s="537"/>
      <c r="E815" s="537"/>
      <c r="F815" s="538"/>
      <c r="G815" s="114">
        <v>28.93</v>
      </c>
    </row>
    <row r="816" spans="1:7">
      <c r="A816" s="115"/>
      <c r="B816" s="116"/>
      <c r="C816" s="122"/>
      <c r="D816" s="116"/>
      <c r="E816" s="123"/>
      <c r="F816" s="124"/>
      <c r="G816" s="121"/>
    </row>
    <row r="817" spans="1:7">
      <c r="A817" s="224"/>
      <c r="B817" s="225"/>
      <c r="C817" s="233" t="s">
        <v>137</v>
      </c>
      <c r="D817" s="225"/>
      <c r="E817" s="225"/>
      <c r="F817" s="225"/>
      <c r="G817" s="226"/>
    </row>
    <row r="818" spans="1:7">
      <c r="A818" s="108" t="s">
        <v>67</v>
      </c>
      <c r="B818" s="108" t="s">
        <v>0</v>
      </c>
      <c r="C818" s="109" t="s">
        <v>38</v>
      </c>
      <c r="D818" s="108" t="s">
        <v>4</v>
      </c>
      <c r="E818" s="110" t="s">
        <v>132</v>
      </c>
      <c r="F818" s="111" t="s">
        <v>133</v>
      </c>
      <c r="G818" s="111" t="s">
        <v>134</v>
      </c>
    </row>
    <row r="819" spans="1:7">
      <c r="A819" s="190"/>
      <c r="B819" s="190"/>
      <c r="C819" s="112" t="s">
        <v>640</v>
      </c>
      <c r="D819" s="192" t="s">
        <v>640</v>
      </c>
      <c r="E819" s="191"/>
      <c r="F819" s="220" t="s">
        <v>640</v>
      </c>
      <c r="G819" s="113" t="s">
        <v>640</v>
      </c>
    </row>
    <row r="820" spans="1:7">
      <c r="A820" s="190"/>
      <c r="B820" s="190"/>
      <c r="C820" s="112" t="s">
        <v>640</v>
      </c>
      <c r="D820" s="192" t="s">
        <v>640</v>
      </c>
      <c r="E820" s="191"/>
      <c r="F820" s="220" t="s">
        <v>640</v>
      </c>
      <c r="G820" s="113" t="s">
        <v>640</v>
      </c>
    </row>
    <row r="821" spans="1:7">
      <c r="A821" s="190"/>
      <c r="B821" s="190"/>
      <c r="C821" s="112" t="s">
        <v>640</v>
      </c>
      <c r="D821" s="192" t="s">
        <v>640</v>
      </c>
      <c r="E821" s="191"/>
      <c r="F821" s="220" t="s">
        <v>640</v>
      </c>
      <c r="G821" s="113" t="s">
        <v>640</v>
      </c>
    </row>
    <row r="822" spans="1:7">
      <c r="A822" s="536" t="s">
        <v>135</v>
      </c>
      <c r="B822" s="537" t="s">
        <v>135</v>
      </c>
      <c r="C822" s="537"/>
      <c r="D822" s="537"/>
      <c r="E822" s="537"/>
      <c r="F822" s="538"/>
      <c r="G822" s="114" t="s">
        <v>640</v>
      </c>
    </row>
    <row r="823" spans="1:7" ht="13.5" thickBot="1">
      <c r="A823" s="115"/>
      <c r="B823" s="116"/>
      <c r="C823" s="125"/>
      <c r="D823" s="126"/>
      <c r="E823" s="127"/>
      <c r="F823" s="128"/>
      <c r="G823" s="129"/>
    </row>
    <row r="824" spans="1:7" ht="13.5" thickBot="1">
      <c r="A824" s="539" t="s">
        <v>24</v>
      </c>
      <c r="B824" s="540"/>
      <c r="C824" s="540"/>
      <c r="D824" s="540"/>
      <c r="E824" s="540"/>
      <c r="F824" s="541"/>
      <c r="G824" s="245">
        <v>63.93</v>
      </c>
    </row>
    <row r="827" spans="1:7">
      <c r="A827" s="188"/>
      <c r="B827" s="189"/>
      <c r="C827" s="533" t="s">
        <v>1</v>
      </c>
      <c r="D827" s="533"/>
      <c r="E827" s="533"/>
      <c r="F827" s="533"/>
      <c r="G827" s="105" t="s">
        <v>4</v>
      </c>
    </row>
    <row r="828" spans="1:7" ht="96.75" customHeight="1">
      <c r="A828" s="542" t="s">
        <v>410</v>
      </c>
      <c r="B828" s="543"/>
      <c r="C828" s="534" t="s">
        <v>509</v>
      </c>
      <c r="D828" s="535"/>
      <c r="E828" s="535"/>
      <c r="F828" s="106">
        <v>156128.72999999998</v>
      </c>
      <c r="G828" s="107" t="s">
        <v>15</v>
      </c>
    </row>
    <row r="829" spans="1:7">
      <c r="A829" s="224"/>
      <c r="B829" s="225"/>
      <c r="C829" s="233" t="s">
        <v>131</v>
      </c>
      <c r="D829" s="225"/>
      <c r="E829" s="225"/>
      <c r="F829" s="225"/>
      <c r="G829" s="226"/>
    </row>
    <row r="830" spans="1:7">
      <c r="A830" s="108" t="s">
        <v>67</v>
      </c>
      <c r="B830" s="108" t="s">
        <v>0</v>
      </c>
      <c r="C830" s="109" t="s">
        <v>38</v>
      </c>
      <c r="D830" s="108" t="s">
        <v>4</v>
      </c>
      <c r="E830" s="110" t="s">
        <v>132</v>
      </c>
      <c r="F830" s="111" t="s">
        <v>133</v>
      </c>
      <c r="G830" s="111" t="s">
        <v>134</v>
      </c>
    </row>
    <row r="831" spans="1:7" ht="48">
      <c r="A831" s="190" t="s">
        <v>373</v>
      </c>
      <c r="B831" s="190" t="s">
        <v>411</v>
      </c>
      <c r="C831" s="112" t="s">
        <v>361</v>
      </c>
      <c r="D831" s="192" t="s">
        <v>15</v>
      </c>
      <c r="E831" s="191">
        <v>1</v>
      </c>
      <c r="F831" s="113">
        <v>155686.65</v>
      </c>
      <c r="G831" s="113">
        <v>155686.65</v>
      </c>
    </row>
    <row r="832" spans="1:7">
      <c r="A832" s="190"/>
      <c r="B832" s="190"/>
      <c r="C832" s="112" t="s">
        <v>640</v>
      </c>
      <c r="D832" s="192" t="s">
        <v>640</v>
      </c>
      <c r="E832" s="191"/>
      <c r="F832" s="220" t="s">
        <v>640</v>
      </c>
      <c r="G832" s="113" t="s">
        <v>640</v>
      </c>
    </row>
    <row r="833" spans="1:7">
      <c r="A833" s="190"/>
      <c r="B833" s="190"/>
      <c r="C833" s="112" t="s">
        <v>640</v>
      </c>
      <c r="D833" s="192" t="s">
        <v>640</v>
      </c>
      <c r="E833" s="191"/>
      <c r="F833" s="220" t="s">
        <v>640</v>
      </c>
      <c r="G833" s="113" t="s">
        <v>640</v>
      </c>
    </row>
    <row r="834" spans="1:7">
      <c r="A834" s="536" t="s">
        <v>135</v>
      </c>
      <c r="B834" s="537"/>
      <c r="C834" s="537"/>
      <c r="D834" s="537"/>
      <c r="E834" s="537"/>
      <c r="F834" s="538"/>
      <c r="G834" s="114">
        <v>155686.65</v>
      </c>
    </row>
    <row r="835" spans="1:7">
      <c r="A835" s="115"/>
      <c r="B835" s="116"/>
      <c r="C835" s="117"/>
      <c r="D835" s="118"/>
      <c r="E835" s="119"/>
      <c r="F835" s="120"/>
      <c r="G835" s="121"/>
    </row>
    <row r="836" spans="1:7">
      <c r="A836" s="224"/>
      <c r="B836" s="225"/>
      <c r="C836" s="233" t="s">
        <v>136</v>
      </c>
      <c r="D836" s="225"/>
      <c r="E836" s="225"/>
      <c r="F836" s="225"/>
      <c r="G836" s="226"/>
    </row>
    <row r="837" spans="1:7">
      <c r="A837" s="108" t="s">
        <v>67</v>
      </c>
      <c r="B837" s="108" t="s">
        <v>0</v>
      </c>
      <c r="C837" s="109" t="s">
        <v>38</v>
      </c>
      <c r="D837" s="108" t="s">
        <v>4</v>
      </c>
      <c r="E837" s="110" t="s">
        <v>132</v>
      </c>
      <c r="F837" s="111" t="s">
        <v>133</v>
      </c>
      <c r="G837" s="111" t="s">
        <v>134</v>
      </c>
    </row>
    <row r="838" spans="1:7">
      <c r="A838" s="190" t="s">
        <v>69</v>
      </c>
      <c r="B838" s="190">
        <v>88264</v>
      </c>
      <c r="C838" s="112" t="s">
        <v>76</v>
      </c>
      <c r="D838" s="192" t="s">
        <v>42</v>
      </c>
      <c r="E838" s="191">
        <v>12</v>
      </c>
      <c r="F838" s="113">
        <v>21.02</v>
      </c>
      <c r="G838" s="417">
        <v>252.24</v>
      </c>
    </row>
    <row r="839" spans="1:7">
      <c r="A839" s="190" t="s">
        <v>69</v>
      </c>
      <c r="B839" s="190">
        <v>88247</v>
      </c>
      <c r="C839" s="112" t="s">
        <v>87</v>
      </c>
      <c r="D839" s="192" t="s">
        <v>42</v>
      </c>
      <c r="E839" s="191">
        <v>12</v>
      </c>
      <c r="F839" s="113">
        <v>15.82</v>
      </c>
      <c r="G839" s="417">
        <v>189.84</v>
      </c>
    </row>
    <row r="840" spans="1:7">
      <c r="A840" s="190"/>
      <c r="B840" s="190"/>
      <c r="C840" s="112" t="s">
        <v>640</v>
      </c>
      <c r="D840" s="192" t="s">
        <v>640</v>
      </c>
      <c r="E840" s="191"/>
      <c r="F840" s="220" t="s">
        <v>640</v>
      </c>
      <c r="G840" s="113" t="s">
        <v>640</v>
      </c>
    </row>
    <row r="841" spans="1:7">
      <c r="A841" s="536" t="s">
        <v>135</v>
      </c>
      <c r="B841" s="537"/>
      <c r="C841" s="537"/>
      <c r="D841" s="537"/>
      <c r="E841" s="537"/>
      <c r="F841" s="538"/>
      <c r="G841" s="419">
        <v>442.08000000000004</v>
      </c>
    </row>
    <row r="842" spans="1:7">
      <c r="A842" s="115"/>
      <c r="B842" s="116"/>
      <c r="C842" s="122"/>
      <c r="D842" s="116"/>
      <c r="E842" s="123"/>
      <c r="F842" s="124"/>
      <c r="G842" s="121"/>
    </row>
    <row r="843" spans="1:7">
      <c r="A843" s="224"/>
      <c r="B843" s="225"/>
      <c r="C843" s="233" t="s">
        <v>137</v>
      </c>
      <c r="D843" s="225"/>
      <c r="E843" s="225"/>
      <c r="F843" s="225"/>
      <c r="G843" s="226"/>
    </row>
    <row r="844" spans="1:7">
      <c r="A844" s="108" t="s">
        <v>67</v>
      </c>
      <c r="B844" s="108" t="s">
        <v>0</v>
      </c>
      <c r="C844" s="109" t="s">
        <v>38</v>
      </c>
      <c r="D844" s="108" t="s">
        <v>4</v>
      </c>
      <c r="E844" s="110" t="s">
        <v>132</v>
      </c>
      <c r="F844" s="111" t="s">
        <v>133</v>
      </c>
      <c r="G844" s="111" t="s">
        <v>134</v>
      </c>
    </row>
    <row r="845" spans="1:7">
      <c r="A845" s="190"/>
      <c r="B845" s="190"/>
      <c r="C845" s="112" t="s">
        <v>640</v>
      </c>
      <c r="D845" s="192" t="s">
        <v>640</v>
      </c>
      <c r="E845" s="191"/>
      <c r="F845" s="220" t="s">
        <v>640</v>
      </c>
      <c r="G845" s="113" t="s">
        <v>640</v>
      </c>
    </row>
    <row r="846" spans="1:7">
      <c r="A846" s="190"/>
      <c r="B846" s="190"/>
      <c r="C846" s="112" t="s">
        <v>640</v>
      </c>
      <c r="D846" s="192" t="s">
        <v>640</v>
      </c>
      <c r="E846" s="191"/>
      <c r="F846" s="220" t="s">
        <v>640</v>
      </c>
      <c r="G846" s="113" t="s">
        <v>640</v>
      </c>
    </row>
    <row r="847" spans="1:7">
      <c r="A847" s="190"/>
      <c r="B847" s="190"/>
      <c r="C847" s="112" t="s">
        <v>640</v>
      </c>
      <c r="D847" s="192" t="s">
        <v>640</v>
      </c>
      <c r="E847" s="191"/>
      <c r="F847" s="220" t="s">
        <v>640</v>
      </c>
      <c r="G847" s="113" t="s">
        <v>640</v>
      </c>
    </row>
    <row r="848" spans="1:7">
      <c r="A848" s="536" t="s">
        <v>135</v>
      </c>
      <c r="B848" s="537" t="s">
        <v>135</v>
      </c>
      <c r="C848" s="537"/>
      <c r="D848" s="537"/>
      <c r="E848" s="537"/>
      <c r="F848" s="538"/>
      <c r="G848" s="114" t="s">
        <v>640</v>
      </c>
    </row>
    <row r="849" spans="1:7" ht="13.5" thickBot="1">
      <c r="A849" s="115"/>
      <c r="B849" s="116"/>
      <c r="C849" s="125"/>
      <c r="D849" s="126"/>
      <c r="E849" s="127"/>
      <c r="F849" s="128"/>
      <c r="G849" s="129"/>
    </row>
    <row r="850" spans="1:7" ht="13.5" thickBot="1">
      <c r="A850" s="539" t="s">
        <v>24</v>
      </c>
      <c r="B850" s="540"/>
      <c r="C850" s="540"/>
      <c r="D850" s="540"/>
      <c r="E850" s="540"/>
      <c r="F850" s="541"/>
      <c r="G850" s="245">
        <v>156128.72999999998</v>
      </c>
    </row>
    <row r="853" spans="1:7">
      <c r="A853" s="188"/>
      <c r="B853" s="189"/>
      <c r="C853" s="533" t="s">
        <v>1</v>
      </c>
      <c r="D853" s="533"/>
      <c r="E853" s="533"/>
      <c r="F853" s="533"/>
      <c r="G853" s="105" t="s">
        <v>4</v>
      </c>
    </row>
    <row r="854" spans="1:7" ht="82.5" customHeight="1">
      <c r="A854" s="542" t="s">
        <v>629</v>
      </c>
      <c r="B854" s="543"/>
      <c r="C854" s="534" t="s">
        <v>597</v>
      </c>
      <c r="D854" s="535"/>
      <c r="E854" s="535"/>
      <c r="F854" s="106">
        <v>6606.62</v>
      </c>
      <c r="G854" s="107" t="s">
        <v>66</v>
      </c>
    </row>
    <row r="855" spans="1:7">
      <c r="A855" s="224"/>
      <c r="B855" s="225"/>
      <c r="C855" s="233" t="s">
        <v>131</v>
      </c>
      <c r="D855" s="225"/>
      <c r="E855" s="225"/>
      <c r="F855" s="225"/>
      <c r="G855" s="226"/>
    </row>
    <row r="856" spans="1:7">
      <c r="A856" s="108" t="s">
        <v>67</v>
      </c>
      <c r="B856" s="108" t="s">
        <v>0</v>
      </c>
      <c r="C856" s="109" t="s">
        <v>38</v>
      </c>
      <c r="D856" s="108" t="s">
        <v>4</v>
      </c>
      <c r="E856" s="110" t="s">
        <v>132</v>
      </c>
      <c r="F856" s="111" t="s">
        <v>133</v>
      </c>
      <c r="G856" s="111" t="s">
        <v>134</v>
      </c>
    </row>
    <row r="857" spans="1:7" ht="84">
      <c r="A857" s="190" t="s">
        <v>373</v>
      </c>
      <c r="B857" s="190" t="s">
        <v>676</v>
      </c>
      <c r="C857" s="112" t="s">
        <v>597</v>
      </c>
      <c r="D857" s="192" t="s">
        <v>15</v>
      </c>
      <c r="E857" s="191">
        <v>1</v>
      </c>
      <c r="F857" s="113">
        <v>6238.22</v>
      </c>
      <c r="G857" s="113">
        <v>6238.22</v>
      </c>
    </row>
    <row r="858" spans="1:7">
      <c r="A858" s="190"/>
      <c r="B858" s="190"/>
      <c r="C858" s="112" t="s">
        <v>640</v>
      </c>
      <c r="D858" s="192" t="s">
        <v>640</v>
      </c>
      <c r="E858" s="191"/>
      <c r="F858" s="220" t="s">
        <v>640</v>
      </c>
      <c r="G858" s="113" t="s">
        <v>640</v>
      </c>
    </row>
    <row r="859" spans="1:7">
      <c r="A859" s="190"/>
      <c r="B859" s="190"/>
      <c r="C859" s="112" t="s">
        <v>640</v>
      </c>
      <c r="D859" s="192" t="s">
        <v>640</v>
      </c>
      <c r="E859" s="191"/>
      <c r="F859" s="220" t="s">
        <v>640</v>
      </c>
      <c r="G859" s="113" t="s">
        <v>640</v>
      </c>
    </row>
    <row r="860" spans="1:7">
      <c r="A860" s="536" t="s">
        <v>135</v>
      </c>
      <c r="B860" s="537"/>
      <c r="C860" s="537"/>
      <c r="D860" s="537"/>
      <c r="E860" s="537"/>
      <c r="F860" s="538"/>
      <c r="G860" s="114">
        <v>6238.22</v>
      </c>
    </row>
    <row r="861" spans="1:7">
      <c r="A861" s="115"/>
      <c r="B861" s="116"/>
      <c r="C861" s="117"/>
      <c r="D861" s="118"/>
      <c r="E861" s="119"/>
      <c r="F861" s="120"/>
      <c r="G861" s="121"/>
    </row>
    <row r="862" spans="1:7">
      <c r="A862" s="224"/>
      <c r="B862" s="225"/>
      <c r="C862" s="233" t="s">
        <v>136</v>
      </c>
      <c r="D862" s="225"/>
      <c r="E862" s="225"/>
      <c r="F862" s="225"/>
      <c r="G862" s="226"/>
    </row>
    <row r="863" spans="1:7">
      <c r="A863" s="108" t="s">
        <v>67</v>
      </c>
      <c r="B863" s="108" t="s">
        <v>0</v>
      </c>
      <c r="C863" s="109" t="s">
        <v>38</v>
      </c>
      <c r="D863" s="108" t="s">
        <v>4</v>
      </c>
      <c r="E863" s="110" t="s">
        <v>132</v>
      </c>
      <c r="F863" s="111" t="s">
        <v>133</v>
      </c>
      <c r="G863" s="111" t="s">
        <v>134</v>
      </c>
    </row>
    <row r="864" spans="1:7">
      <c r="A864" s="190" t="s">
        <v>69</v>
      </c>
      <c r="B864" s="190">
        <v>88264</v>
      </c>
      <c r="C864" s="112" t="s">
        <v>76</v>
      </c>
      <c r="D864" s="192" t="s">
        <v>42</v>
      </c>
      <c r="E864" s="191">
        <v>10</v>
      </c>
      <c r="F864" s="113">
        <v>21.02</v>
      </c>
      <c r="G864" s="113">
        <v>210.2</v>
      </c>
    </row>
    <row r="865" spans="1:7">
      <c r="A865" s="190" t="s">
        <v>69</v>
      </c>
      <c r="B865" s="190">
        <v>88247</v>
      </c>
      <c r="C865" s="112" t="s">
        <v>87</v>
      </c>
      <c r="D865" s="192" t="s">
        <v>42</v>
      </c>
      <c r="E865" s="191">
        <v>10</v>
      </c>
      <c r="F865" s="113">
        <v>15.82</v>
      </c>
      <c r="G865" s="113">
        <v>158.19999999999999</v>
      </c>
    </row>
    <row r="866" spans="1:7">
      <c r="A866" s="190"/>
      <c r="B866" s="190"/>
      <c r="C866" s="112" t="s">
        <v>640</v>
      </c>
      <c r="D866" s="192" t="s">
        <v>640</v>
      </c>
      <c r="E866" s="191"/>
      <c r="F866" s="220" t="s">
        <v>640</v>
      </c>
      <c r="G866" s="113" t="s">
        <v>640</v>
      </c>
    </row>
    <row r="867" spans="1:7">
      <c r="A867" s="536" t="s">
        <v>135</v>
      </c>
      <c r="B867" s="537"/>
      <c r="C867" s="537"/>
      <c r="D867" s="537"/>
      <c r="E867" s="537"/>
      <c r="F867" s="538"/>
      <c r="G867" s="114">
        <v>368.4</v>
      </c>
    </row>
    <row r="868" spans="1:7">
      <c r="A868" s="115"/>
      <c r="B868" s="116"/>
      <c r="C868" s="122"/>
      <c r="D868" s="116"/>
      <c r="E868" s="123"/>
      <c r="F868" s="124"/>
      <c r="G868" s="121"/>
    </row>
    <row r="869" spans="1:7">
      <c r="A869" s="224"/>
      <c r="B869" s="225"/>
      <c r="C869" s="233" t="s">
        <v>137</v>
      </c>
      <c r="D869" s="225"/>
      <c r="E869" s="225"/>
      <c r="F869" s="225"/>
      <c r="G869" s="226"/>
    </row>
    <row r="870" spans="1:7">
      <c r="A870" s="108" t="s">
        <v>67</v>
      </c>
      <c r="B870" s="108" t="s">
        <v>0</v>
      </c>
      <c r="C870" s="109" t="s">
        <v>38</v>
      </c>
      <c r="D870" s="108" t="s">
        <v>4</v>
      </c>
      <c r="E870" s="110" t="s">
        <v>132</v>
      </c>
      <c r="F870" s="111" t="s">
        <v>133</v>
      </c>
      <c r="G870" s="111" t="s">
        <v>134</v>
      </c>
    </row>
    <row r="871" spans="1:7">
      <c r="A871" s="190"/>
      <c r="B871" s="190"/>
      <c r="C871" s="112" t="s">
        <v>640</v>
      </c>
      <c r="D871" s="192" t="s">
        <v>640</v>
      </c>
      <c r="E871" s="191"/>
      <c r="F871" s="220" t="s">
        <v>640</v>
      </c>
      <c r="G871" s="113" t="s">
        <v>640</v>
      </c>
    </row>
    <row r="872" spans="1:7">
      <c r="A872" s="190"/>
      <c r="B872" s="190"/>
      <c r="C872" s="112" t="s">
        <v>640</v>
      </c>
      <c r="D872" s="192" t="s">
        <v>640</v>
      </c>
      <c r="E872" s="191"/>
      <c r="F872" s="220" t="s">
        <v>640</v>
      </c>
      <c r="G872" s="113" t="s">
        <v>640</v>
      </c>
    </row>
    <row r="873" spans="1:7">
      <c r="A873" s="190"/>
      <c r="B873" s="190"/>
      <c r="C873" s="112" t="s">
        <v>640</v>
      </c>
      <c r="D873" s="192" t="s">
        <v>640</v>
      </c>
      <c r="E873" s="191"/>
      <c r="F873" s="220" t="s">
        <v>640</v>
      </c>
      <c r="G873" s="113" t="s">
        <v>640</v>
      </c>
    </row>
    <row r="874" spans="1:7">
      <c r="A874" s="536" t="s">
        <v>135</v>
      </c>
      <c r="B874" s="537" t="s">
        <v>135</v>
      </c>
      <c r="C874" s="537"/>
      <c r="D874" s="537"/>
      <c r="E874" s="537"/>
      <c r="F874" s="538"/>
      <c r="G874" s="114" t="s">
        <v>640</v>
      </c>
    </row>
    <row r="875" spans="1:7" ht="13.5" thickBot="1">
      <c r="A875" s="115"/>
      <c r="B875" s="116"/>
      <c r="C875" s="125"/>
      <c r="D875" s="126"/>
      <c r="E875" s="127"/>
      <c r="F875" s="128"/>
      <c r="G875" s="129"/>
    </row>
    <row r="876" spans="1:7" ht="13.5" thickBot="1">
      <c r="A876" s="539" t="s">
        <v>24</v>
      </c>
      <c r="B876" s="540"/>
      <c r="C876" s="540"/>
      <c r="D876" s="540"/>
      <c r="E876" s="540"/>
      <c r="F876" s="541"/>
      <c r="G876" s="245">
        <v>6606.62</v>
      </c>
    </row>
    <row r="879" spans="1:7">
      <c r="A879" s="188"/>
      <c r="B879" s="189"/>
      <c r="C879" s="533" t="s">
        <v>1</v>
      </c>
      <c r="D879" s="533"/>
      <c r="E879" s="533"/>
      <c r="F879" s="533"/>
      <c r="G879" s="105" t="s">
        <v>4</v>
      </c>
    </row>
    <row r="880" spans="1:7" ht="93.75" customHeight="1">
      <c r="A880" s="542" t="s">
        <v>630</v>
      </c>
      <c r="B880" s="543"/>
      <c r="C880" s="534" t="s">
        <v>598</v>
      </c>
      <c r="D880" s="535"/>
      <c r="E880" s="535"/>
      <c r="F880" s="106">
        <v>22663.68</v>
      </c>
      <c r="G880" s="107" t="s">
        <v>15</v>
      </c>
    </row>
    <row r="881" spans="1:7">
      <c r="A881" s="224"/>
      <c r="B881" s="225"/>
      <c r="C881" s="233" t="s">
        <v>131</v>
      </c>
      <c r="D881" s="225"/>
      <c r="E881" s="225"/>
      <c r="F881" s="225"/>
      <c r="G881" s="226"/>
    </row>
    <row r="882" spans="1:7">
      <c r="A882" s="108" t="s">
        <v>67</v>
      </c>
      <c r="B882" s="108" t="s">
        <v>0</v>
      </c>
      <c r="C882" s="109" t="s">
        <v>38</v>
      </c>
      <c r="D882" s="108" t="s">
        <v>4</v>
      </c>
      <c r="E882" s="110" t="s">
        <v>132</v>
      </c>
      <c r="F882" s="111" t="s">
        <v>133</v>
      </c>
      <c r="G882" s="111" t="s">
        <v>134</v>
      </c>
    </row>
    <row r="883" spans="1:7" ht="96">
      <c r="A883" s="190" t="s">
        <v>373</v>
      </c>
      <c r="B883" s="190" t="s">
        <v>677</v>
      </c>
      <c r="C883" s="200" t="s">
        <v>598</v>
      </c>
      <c r="D883" s="192" t="s">
        <v>15</v>
      </c>
      <c r="E883" s="191">
        <v>1</v>
      </c>
      <c r="F883" s="113">
        <v>22590</v>
      </c>
      <c r="G883" s="113">
        <v>22590</v>
      </c>
    </row>
    <row r="884" spans="1:7">
      <c r="A884" s="190"/>
      <c r="B884" s="190"/>
      <c r="C884" s="112" t="s">
        <v>640</v>
      </c>
      <c r="D884" s="192" t="s">
        <v>640</v>
      </c>
      <c r="E884" s="191"/>
      <c r="F884" s="220" t="s">
        <v>640</v>
      </c>
      <c r="G884" s="113" t="s">
        <v>640</v>
      </c>
    </row>
    <row r="885" spans="1:7">
      <c r="A885" s="190"/>
      <c r="B885" s="190"/>
      <c r="C885" s="112" t="s">
        <v>640</v>
      </c>
      <c r="D885" s="192" t="s">
        <v>640</v>
      </c>
      <c r="E885" s="191"/>
      <c r="F885" s="220" t="s">
        <v>640</v>
      </c>
      <c r="G885" s="113" t="s">
        <v>640</v>
      </c>
    </row>
    <row r="886" spans="1:7">
      <c r="A886" s="536" t="s">
        <v>135</v>
      </c>
      <c r="B886" s="537"/>
      <c r="C886" s="537"/>
      <c r="D886" s="537"/>
      <c r="E886" s="537"/>
      <c r="F886" s="538"/>
      <c r="G886" s="114">
        <v>22590</v>
      </c>
    </row>
    <row r="887" spans="1:7">
      <c r="A887" s="115"/>
      <c r="B887" s="116"/>
      <c r="C887" s="117"/>
      <c r="D887" s="118"/>
      <c r="E887" s="119"/>
      <c r="F887" s="120"/>
      <c r="G887" s="121"/>
    </row>
    <row r="888" spans="1:7">
      <c r="A888" s="224"/>
      <c r="B888" s="225"/>
      <c r="C888" s="233" t="s">
        <v>136</v>
      </c>
      <c r="D888" s="225"/>
      <c r="E888" s="225"/>
      <c r="F888" s="225"/>
      <c r="G888" s="226"/>
    </row>
    <row r="889" spans="1:7">
      <c r="A889" s="108" t="s">
        <v>67</v>
      </c>
      <c r="B889" s="108" t="s">
        <v>0</v>
      </c>
      <c r="C889" s="109" t="s">
        <v>38</v>
      </c>
      <c r="D889" s="108" t="s">
        <v>4</v>
      </c>
      <c r="E889" s="110" t="s">
        <v>132</v>
      </c>
      <c r="F889" s="111" t="s">
        <v>133</v>
      </c>
      <c r="G889" s="111" t="s">
        <v>134</v>
      </c>
    </row>
    <row r="890" spans="1:7">
      <c r="A890" s="190" t="s">
        <v>69</v>
      </c>
      <c r="B890" s="190">
        <v>88264</v>
      </c>
      <c r="C890" s="112" t="s">
        <v>76</v>
      </c>
      <c r="D890" s="192" t="s">
        <v>42</v>
      </c>
      <c r="E890" s="191">
        <v>2</v>
      </c>
      <c r="F890" s="113">
        <v>21.02</v>
      </c>
      <c r="G890" s="113">
        <v>42.04</v>
      </c>
    </row>
    <row r="891" spans="1:7">
      <c r="A891" s="190" t="s">
        <v>69</v>
      </c>
      <c r="B891" s="190">
        <v>88247</v>
      </c>
      <c r="C891" s="112" t="s">
        <v>87</v>
      </c>
      <c r="D891" s="192" t="s">
        <v>42</v>
      </c>
      <c r="E891" s="191">
        <v>2</v>
      </c>
      <c r="F891" s="113">
        <v>15.82</v>
      </c>
      <c r="G891" s="113">
        <v>31.64</v>
      </c>
    </row>
    <row r="892" spans="1:7">
      <c r="A892" s="190"/>
      <c r="B892" s="190"/>
      <c r="C892" s="112" t="s">
        <v>640</v>
      </c>
      <c r="D892" s="192" t="s">
        <v>640</v>
      </c>
      <c r="E892" s="191"/>
      <c r="F892" s="220" t="s">
        <v>640</v>
      </c>
      <c r="G892" s="113" t="s">
        <v>640</v>
      </c>
    </row>
    <row r="893" spans="1:7">
      <c r="A893" s="536" t="s">
        <v>135</v>
      </c>
      <c r="B893" s="537"/>
      <c r="C893" s="537"/>
      <c r="D893" s="537"/>
      <c r="E893" s="537"/>
      <c r="F893" s="538"/>
      <c r="G893" s="114">
        <v>73.680000000000007</v>
      </c>
    </row>
    <row r="894" spans="1:7">
      <c r="A894" s="115"/>
      <c r="B894" s="116"/>
      <c r="C894" s="122"/>
      <c r="D894" s="116"/>
      <c r="E894" s="123"/>
      <c r="F894" s="124"/>
      <c r="G894" s="121"/>
    </row>
    <row r="895" spans="1:7">
      <c r="A895" s="224"/>
      <c r="B895" s="225"/>
      <c r="C895" s="233" t="s">
        <v>137</v>
      </c>
      <c r="D895" s="225"/>
      <c r="E895" s="225"/>
      <c r="F895" s="225"/>
      <c r="G895" s="226"/>
    </row>
    <row r="896" spans="1:7">
      <c r="A896" s="108" t="s">
        <v>67</v>
      </c>
      <c r="B896" s="108" t="s">
        <v>0</v>
      </c>
      <c r="C896" s="109" t="s">
        <v>38</v>
      </c>
      <c r="D896" s="108" t="s">
        <v>4</v>
      </c>
      <c r="E896" s="110" t="s">
        <v>132</v>
      </c>
      <c r="F896" s="111" t="s">
        <v>133</v>
      </c>
      <c r="G896" s="111" t="s">
        <v>134</v>
      </c>
    </row>
    <row r="897" spans="1:7">
      <c r="A897" s="190"/>
      <c r="B897" s="190"/>
      <c r="C897" s="112" t="s">
        <v>640</v>
      </c>
      <c r="D897" s="192" t="s">
        <v>640</v>
      </c>
      <c r="E897" s="191"/>
      <c r="F897" s="220" t="s">
        <v>640</v>
      </c>
      <c r="G897" s="113" t="s">
        <v>640</v>
      </c>
    </row>
    <row r="898" spans="1:7">
      <c r="A898" s="190"/>
      <c r="B898" s="190"/>
      <c r="C898" s="112" t="s">
        <v>640</v>
      </c>
      <c r="D898" s="192" t="s">
        <v>640</v>
      </c>
      <c r="E898" s="191"/>
      <c r="F898" s="220" t="s">
        <v>640</v>
      </c>
      <c r="G898" s="113" t="s">
        <v>640</v>
      </c>
    </row>
    <row r="899" spans="1:7">
      <c r="A899" s="190"/>
      <c r="B899" s="190"/>
      <c r="C899" s="112" t="s">
        <v>640</v>
      </c>
      <c r="D899" s="192" t="s">
        <v>640</v>
      </c>
      <c r="E899" s="191"/>
      <c r="F899" s="220" t="s">
        <v>640</v>
      </c>
      <c r="G899" s="113" t="s">
        <v>640</v>
      </c>
    </row>
    <row r="900" spans="1:7">
      <c r="A900" s="536" t="s">
        <v>135</v>
      </c>
      <c r="B900" s="537" t="s">
        <v>135</v>
      </c>
      <c r="C900" s="537"/>
      <c r="D900" s="537"/>
      <c r="E900" s="537"/>
      <c r="F900" s="538"/>
      <c r="G900" s="114" t="s">
        <v>640</v>
      </c>
    </row>
    <row r="901" spans="1:7" ht="13.5" thickBot="1">
      <c r="A901" s="115"/>
      <c r="B901" s="116"/>
      <c r="C901" s="125"/>
      <c r="D901" s="126"/>
      <c r="E901" s="127"/>
      <c r="F901" s="128"/>
      <c r="G901" s="129"/>
    </row>
    <row r="902" spans="1:7" ht="13.5" thickBot="1">
      <c r="A902" s="539" t="s">
        <v>24</v>
      </c>
      <c r="B902" s="540"/>
      <c r="C902" s="540"/>
      <c r="D902" s="540"/>
      <c r="E902" s="540"/>
      <c r="F902" s="541"/>
      <c r="G902" s="245">
        <v>22663.68</v>
      </c>
    </row>
    <row r="905" spans="1:7">
      <c r="A905" s="188"/>
      <c r="B905" s="189"/>
      <c r="C905" s="533" t="s">
        <v>1</v>
      </c>
      <c r="D905" s="533"/>
      <c r="E905" s="533"/>
      <c r="F905" s="533"/>
      <c r="G905" s="105" t="s">
        <v>4</v>
      </c>
    </row>
    <row r="906" spans="1:7" ht="95.25" customHeight="1">
      <c r="A906" s="542" t="s">
        <v>648</v>
      </c>
      <c r="B906" s="543"/>
      <c r="C906" s="534" t="s">
        <v>651</v>
      </c>
      <c r="D906" s="535"/>
      <c r="E906" s="535"/>
      <c r="F906" s="106">
        <v>17273.68</v>
      </c>
      <c r="G906" s="107" t="s">
        <v>15</v>
      </c>
    </row>
    <row r="907" spans="1:7">
      <c r="A907" s="224"/>
      <c r="B907" s="225"/>
      <c r="C907" s="233" t="s">
        <v>131</v>
      </c>
      <c r="D907" s="225"/>
      <c r="E907" s="225"/>
      <c r="F907" s="225"/>
      <c r="G907" s="226"/>
    </row>
    <row r="908" spans="1:7">
      <c r="A908" s="108" t="s">
        <v>67</v>
      </c>
      <c r="B908" s="108" t="s">
        <v>0</v>
      </c>
      <c r="C908" s="109" t="s">
        <v>38</v>
      </c>
      <c r="D908" s="108" t="s">
        <v>4</v>
      </c>
      <c r="E908" s="110" t="s">
        <v>132</v>
      </c>
      <c r="F908" s="111" t="s">
        <v>133</v>
      </c>
      <c r="G908" s="111" t="s">
        <v>134</v>
      </c>
    </row>
    <row r="909" spans="1:7" ht="96">
      <c r="A909" s="190" t="s">
        <v>373</v>
      </c>
      <c r="B909" s="190" t="s">
        <v>678</v>
      </c>
      <c r="C909" s="112" t="s">
        <v>651</v>
      </c>
      <c r="D909" s="192" t="s">
        <v>15</v>
      </c>
      <c r="E909" s="191">
        <v>1</v>
      </c>
      <c r="F909" s="113">
        <v>17200</v>
      </c>
      <c r="G909" s="113">
        <v>17200</v>
      </c>
    </row>
    <row r="910" spans="1:7">
      <c r="A910" s="190"/>
      <c r="B910" s="190"/>
      <c r="C910" s="112" t="s">
        <v>640</v>
      </c>
      <c r="D910" s="192" t="s">
        <v>640</v>
      </c>
      <c r="E910" s="191"/>
      <c r="F910" s="220" t="s">
        <v>640</v>
      </c>
      <c r="G910" s="113" t="s">
        <v>640</v>
      </c>
    </row>
    <row r="911" spans="1:7">
      <c r="A911" s="190"/>
      <c r="B911" s="190"/>
      <c r="C911" s="112" t="s">
        <v>640</v>
      </c>
      <c r="D911" s="192" t="s">
        <v>640</v>
      </c>
      <c r="E911" s="191"/>
      <c r="F911" s="220" t="s">
        <v>640</v>
      </c>
      <c r="G911" s="113" t="s">
        <v>640</v>
      </c>
    </row>
    <row r="912" spans="1:7">
      <c r="A912" s="536" t="s">
        <v>135</v>
      </c>
      <c r="B912" s="537"/>
      <c r="C912" s="537"/>
      <c r="D912" s="537"/>
      <c r="E912" s="537"/>
      <c r="F912" s="538"/>
      <c r="G912" s="114">
        <v>17200</v>
      </c>
    </row>
    <row r="913" spans="1:7">
      <c r="A913" s="115"/>
      <c r="B913" s="116"/>
      <c r="C913" s="117"/>
      <c r="D913" s="118"/>
      <c r="E913" s="119"/>
      <c r="F913" s="120"/>
      <c r="G913" s="121"/>
    </row>
    <row r="914" spans="1:7">
      <c r="A914" s="224"/>
      <c r="B914" s="225"/>
      <c r="C914" s="233" t="s">
        <v>136</v>
      </c>
      <c r="D914" s="225"/>
      <c r="E914" s="225"/>
      <c r="F914" s="225"/>
      <c r="G914" s="226"/>
    </row>
    <row r="915" spans="1:7">
      <c r="A915" s="108" t="s">
        <v>67</v>
      </c>
      <c r="B915" s="108" t="s">
        <v>0</v>
      </c>
      <c r="C915" s="109" t="s">
        <v>38</v>
      </c>
      <c r="D915" s="108" t="s">
        <v>4</v>
      </c>
      <c r="E915" s="110" t="s">
        <v>132</v>
      </c>
      <c r="F915" s="111" t="s">
        <v>133</v>
      </c>
      <c r="G915" s="111" t="s">
        <v>134</v>
      </c>
    </row>
    <row r="916" spans="1:7">
      <c r="A916" s="190" t="s">
        <v>69</v>
      </c>
      <c r="B916" s="190">
        <v>88264</v>
      </c>
      <c r="C916" s="112" t="s">
        <v>76</v>
      </c>
      <c r="D916" s="192" t="s">
        <v>42</v>
      </c>
      <c r="E916" s="191">
        <v>2</v>
      </c>
      <c r="F916" s="113">
        <v>21.02</v>
      </c>
      <c r="G916" s="113">
        <v>42.04</v>
      </c>
    </row>
    <row r="917" spans="1:7">
      <c r="A917" s="190" t="s">
        <v>69</v>
      </c>
      <c r="B917" s="190">
        <v>88247</v>
      </c>
      <c r="C917" s="112" t="s">
        <v>87</v>
      </c>
      <c r="D917" s="192" t="s">
        <v>42</v>
      </c>
      <c r="E917" s="191">
        <v>2</v>
      </c>
      <c r="F917" s="113">
        <v>15.82</v>
      </c>
      <c r="G917" s="113">
        <v>31.64</v>
      </c>
    </row>
    <row r="918" spans="1:7">
      <c r="A918" s="190"/>
      <c r="B918" s="190"/>
      <c r="C918" s="112" t="s">
        <v>640</v>
      </c>
      <c r="D918" s="192" t="s">
        <v>640</v>
      </c>
      <c r="E918" s="191"/>
      <c r="F918" s="220" t="s">
        <v>640</v>
      </c>
      <c r="G918" s="113" t="s">
        <v>640</v>
      </c>
    </row>
    <row r="919" spans="1:7">
      <c r="A919" s="536" t="s">
        <v>135</v>
      </c>
      <c r="B919" s="537"/>
      <c r="C919" s="537"/>
      <c r="D919" s="537"/>
      <c r="E919" s="537"/>
      <c r="F919" s="538"/>
      <c r="G919" s="114">
        <v>73.680000000000007</v>
      </c>
    </row>
    <row r="920" spans="1:7">
      <c r="A920" s="115"/>
      <c r="B920" s="116"/>
      <c r="C920" s="122"/>
      <c r="D920" s="116"/>
      <c r="E920" s="123"/>
      <c r="F920" s="124"/>
      <c r="G920" s="121"/>
    </row>
    <row r="921" spans="1:7">
      <c r="A921" s="224"/>
      <c r="B921" s="225"/>
      <c r="C921" s="233" t="s">
        <v>137</v>
      </c>
      <c r="D921" s="225"/>
      <c r="E921" s="225"/>
      <c r="F921" s="225"/>
      <c r="G921" s="226"/>
    </row>
    <row r="922" spans="1:7">
      <c r="A922" s="108" t="s">
        <v>67</v>
      </c>
      <c r="B922" s="108" t="s">
        <v>0</v>
      </c>
      <c r="C922" s="109" t="s">
        <v>38</v>
      </c>
      <c r="D922" s="108" t="s">
        <v>4</v>
      </c>
      <c r="E922" s="110" t="s">
        <v>132</v>
      </c>
      <c r="F922" s="111" t="s">
        <v>133</v>
      </c>
      <c r="G922" s="111" t="s">
        <v>134</v>
      </c>
    </row>
    <row r="923" spans="1:7">
      <c r="A923" s="190"/>
      <c r="B923" s="190"/>
      <c r="C923" s="112" t="s">
        <v>640</v>
      </c>
      <c r="D923" s="192" t="s">
        <v>640</v>
      </c>
      <c r="E923" s="191"/>
      <c r="F923" s="220" t="s">
        <v>640</v>
      </c>
      <c r="G923" s="113" t="s">
        <v>640</v>
      </c>
    </row>
    <row r="924" spans="1:7">
      <c r="A924" s="190"/>
      <c r="B924" s="190"/>
      <c r="C924" s="112" t="s">
        <v>640</v>
      </c>
      <c r="D924" s="192" t="s">
        <v>640</v>
      </c>
      <c r="E924" s="191"/>
      <c r="F924" s="220" t="s">
        <v>640</v>
      </c>
      <c r="G924" s="113" t="s">
        <v>640</v>
      </c>
    </row>
    <row r="925" spans="1:7">
      <c r="A925" s="190"/>
      <c r="B925" s="190"/>
      <c r="C925" s="112" t="s">
        <v>640</v>
      </c>
      <c r="D925" s="192" t="s">
        <v>640</v>
      </c>
      <c r="E925" s="191"/>
      <c r="F925" s="220" t="s">
        <v>640</v>
      </c>
      <c r="G925" s="113" t="s">
        <v>640</v>
      </c>
    </row>
    <row r="926" spans="1:7">
      <c r="A926" s="536" t="s">
        <v>135</v>
      </c>
      <c r="B926" s="537" t="s">
        <v>135</v>
      </c>
      <c r="C926" s="537"/>
      <c r="D926" s="537"/>
      <c r="E926" s="537"/>
      <c r="F926" s="538"/>
      <c r="G926" s="114" t="s">
        <v>640</v>
      </c>
    </row>
    <row r="927" spans="1:7" ht="13.5" thickBot="1">
      <c r="A927" s="115"/>
      <c r="B927" s="116"/>
      <c r="C927" s="125"/>
      <c r="D927" s="126"/>
      <c r="E927" s="127"/>
      <c r="F927" s="128"/>
      <c r="G927" s="129"/>
    </row>
    <row r="928" spans="1:7" ht="13.5" thickBot="1">
      <c r="A928" s="539" t="s">
        <v>24</v>
      </c>
      <c r="B928" s="540"/>
      <c r="C928" s="540"/>
      <c r="D928" s="540"/>
      <c r="E928" s="540"/>
      <c r="F928" s="541"/>
      <c r="G928" s="245">
        <v>17273.68</v>
      </c>
    </row>
    <row r="931" spans="1:7">
      <c r="A931" s="188"/>
      <c r="B931" s="189"/>
      <c r="C931" s="533" t="s">
        <v>1</v>
      </c>
      <c r="D931" s="533"/>
      <c r="E931" s="533"/>
      <c r="F931" s="533"/>
      <c r="G931" s="105" t="s">
        <v>4</v>
      </c>
    </row>
    <row r="932" spans="1:7" ht="84" customHeight="1">
      <c r="A932" s="542" t="s">
        <v>649</v>
      </c>
      <c r="B932" s="543"/>
      <c r="C932" s="534" t="s">
        <v>653</v>
      </c>
      <c r="D932" s="535"/>
      <c r="E932" s="535"/>
      <c r="F932" s="106">
        <f>G954</f>
        <v>14873.68</v>
      </c>
      <c r="G932" s="107" t="s">
        <v>15</v>
      </c>
    </row>
    <row r="933" spans="1:7">
      <c r="A933" s="224"/>
      <c r="B933" s="225"/>
      <c r="C933" s="233" t="s">
        <v>131</v>
      </c>
      <c r="D933" s="225"/>
      <c r="E933" s="225"/>
      <c r="F933" s="225"/>
      <c r="G933" s="226"/>
    </row>
    <row r="934" spans="1:7">
      <c r="A934" s="108" t="s">
        <v>67</v>
      </c>
      <c r="B934" s="108" t="s">
        <v>0</v>
      </c>
      <c r="C934" s="109" t="s">
        <v>38</v>
      </c>
      <c r="D934" s="108" t="s">
        <v>4</v>
      </c>
      <c r="E934" s="110" t="s">
        <v>132</v>
      </c>
      <c r="F934" s="111" t="s">
        <v>133</v>
      </c>
      <c r="G934" s="111" t="s">
        <v>134</v>
      </c>
    </row>
    <row r="935" spans="1:7" ht="96">
      <c r="A935" s="190" t="s">
        <v>373</v>
      </c>
      <c r="B935" s="190" t="s">
        <v>679</v>
      </c>
      <c r="C935" s="200" t="s">
        <v>653</v>
      </c>
      <c r="D935" s="192" t="s">
        <v>15</v>
      </c>
      <c r="E935" s="191">
        <v>1</v>
      </c>
      <c r="F935" s="113">
        <f>'Mapa de Cotações'!J32</f>
        <v>14800</v>
      </c>
      <c r="G935" s="113">
        <f>F935</f>
        <v>14800</v>
      </c>
    </row>
    <row r="936" spans="1:7">
      <c r="A936" s="190"/>
      <c r="B936" s="190"/>
      <c r="C936" s="112" t="s">
        <v>640</v>
      </c>
      <c r="D936" s="192" t="s">
        <v>640</v>
      </c>
      <c r="E936" s="191"/>
      <c r="F936" s="220" t="s">
        <v>640</v>
      </c>
      <c r="G936" s="113" t="s">
        <v>640</v>
      </c>
    </row>
    <row r="937" spans="1:7">
      <c r="A937" s="190"/>
      <c r="B937" s="190"/>
      <c r="C937" s="112" t="s">
        <v>640</v>
      </c>
      <c r="D937" s="192" t="s">
        <v>640</v>
      </c>
      <c r="E937" s="191"/>
      <c r="F937" s="220" t="s">
        <v>640</v>
      </c>
      <c r="G937" s="113" t="s">
        <v>640</v>
      </c>
    </row>
    <row r="938" spans="1:7">
      <c r="A938" s="536" t="s">
        <v>135</v>
      </c>
      <c r="B938" s="537"/>
      <c r="C938" s="537"/>
      <c r="D938" s="537"/>
      <c r="E938" s="537"/>
      <c r="F938" s="538"/>
      <c r="G938" s="114">
        <f>G935</f>
        <v>14800</v>
      </c>
    </row>
    <row r="939" spans="1:7">
      <c r="A939" s="115"/>
      <c r="B939" s="116"/>
      <c r="C939" s="117"/>
      <c r="D939" s="118"/>
      <c r="E939" s="119"/>
      <c r="F939" s="120"/>
      <c r="G939" s="121"/>
    </row>
    <row r="940" spans="1:7">
      <c r="A940" s="224"/>
      <c r="B940" s="225"/>
      <c r="C940" s="233" t="s">
        <v>136</v>
      </c>
      <c r="D940" s="225"/>
      <c r="E940" s="225"/>
      <c r="F940" s="225"/>
      <c r="G940" s="226"/>
    </row>
    <row r="941" spans="1:7">
      <c r="A941" s="108" t="s">
        <v>67</v>
      </c>
      <c r="B941" s="108" t="s">
        <v>0</v>
      </c>
      <c r="C941" s="109" t="s">
        <v>38</v>
      </c>
      <c r="D941" s="108" t="s">
        <v>4</v>
      </c>
      <c r="E941" s="110" t="s">
        <v>132</v>
      </c>
      <c r="F941" s="111" t="s">
        <v>133</v>
      </c>
      <c r="G941" s="111" t="s">
        <v>134</v>
      </c>
    </row>
    <row r="942" spans="1:7">
      <c r="A942" s="190" t="s">
        <v>69</v>
      </c>
      <c r="B942" s="190">
        <v>88264</v>
      </c>
      <c r="C942" s="112" t="s">
        <v>76</v>
      </c>
      <c r="D942" s="192" t="s">
        <v>42</v>
      </c>
      <c r="E942" s="191">
        <v>2</v>
      </c>
      <c r="F942" s="113">
        <v>21.02</v>
      </c>
      <c r="G942" s="113">
        <v>42.04</v>
      </c>
    </row>
    <row r="943" spans="1:7">
      <c r="A943" s="190" t="s">
        <v>69</v>
      </c>
      <c r="B943" s="190">
        <v>88247</v>
      </c>
      <c r="C943" s="112" t="s">
        <v>87</v>
      </c>
      <c r="D943" s="192" t="s">
        <v>42</v>
      </c>
      <c r="E943" s="191">
        <v>2</v>
      </c>
      <c r="F943" s="113">
        <v>15.82</v>
      </c>
      <c r="G943" s="113">
        <v>31.64</v>
      </c>
    </row>
    <row r="944" spans="1:7">
      <c r="A944" s="190"/>
      <c r="B944" s="190"/>
      <c r="C944" s="112" t="s">
        <v>640</v>
      </c>
      <c r="D944" s="192" t="s">
        <v>640</v>
      </c>
      <c r="E944" s="191"/>
      <c r="F944" s="220" t="s">
        <v>640</v>
      </c>
      <c r="G944" s="113" t="s">
        <v>640</v>
      </c>
    </row>
    <row r="945" spans="1:7">
      <c r="A945" s="536" t="s">
        <v>135</v>
      </c>
      <c r="B945" s="537"/>
      <c r="C945" s="537"/>
      <c r="D945" s="537"/>
      <c r="E945" s="537"/>
      <c r="F945" s="538"/>
      <c r="G945" s="114">
        <v>73.680000000000007</v>
      </c>
    </row>
    <row r="946" spans="1:7">
      <c r="A946" s="115"/>
      <c r="B946" s="116"/>
      <c r="C946" s="122"/>
      <c r="D946" s="116"/>
      <c r="E946" s="123"/>
      <c r="F946" s="124"/>
      <c r="G946" s="121"/>
    </row>
    <row r="947" spans="1:7">
      <c r="A947" s="224"/>
      <c r="B947" s="225"/>
      <c r="C947" s="233" t="s">
        <v>137</v>
      </c>
      <c r="D947" s="225"/>
      <c r="E947" s="225"/>
      <c r="F947" s="225"/>
      <c r="G947" s="226"/>
    </row>
    <row r="948" spans="1:7">
      <c r="A948" s="108" t="s">
        <v>67</v>
      </c>
      <c r="B948" s="108" t="s">
        <v>0</v>
      </c>
      <c r="C948" s="109" t="s">
        <v>38</v>
      </c>
      <c r="D948" s="108" t="s">
        <v>4</v>
      </c>
      <c r="E948" s="110" t="s">
        <v>132</v>
      </c>
      <c r="F948" s="111" t="s">
        <v>133</v>
      </c>
      <c r="G948" s="111" t="s">
        <v>134</v>
      </c>
    </row>
    <row r="949" spans="1:7">
      <c r="A949" s="190"/>
      <c r="B949" s="190"/>
      <c r="C949" s="112" t="s">
        <v>640</v>
      </c>
      <c r="D949" s="192" t="s">
        <v>640</v>
      </c>
      <c r="E949" s="191"/>
      <c r="F949" s="220" t="s">
        <v>640</v>
      </c>
      <c r="G949" s="113" t="s">
        <v>640</v>
      </c>
    </row>
    <row r="950" spans="1:7">
      <c r="A950" s="190"/>
      <c r="B950" s="190"/>
      <c r="C950" s="112" t="s">
        <v>640</v>
      </c>
      <c r="D950" s="192" t="s">
        <v>640</v>
      </c>
      <c r="E950" s="191"/>
      <c r="F950" s="220" t="s">
        <v>640</v>
      </c>
      <c r="G950" s="113" t="s">
        <v>640</v>
      </c>
    </row>
    <row r="951" spans="1:7">
      <c r="A951" s="190"/>
      <c r="B951" s="190"/>
      <c r="C951" s="112" t="s">
        <v>640</v>
      </c>
      <c r="D951" s="192" t="s">
        <v>640</v>
      </c>
      <c r="E951" s="191"/>
      <c r="F951" s="220" t="s">
        <v>640</v>
      </c>
      <c r="G951" s="113" t="s">
        <v>640</v>
      </c>
    </row>
    <row r="952" spans="1:7">
      <c r="A952" s="536" t="s">
        <v>135</v>
      </c>
      <c r="B952" s="537" t="s">
        <v>135</v>
      </c>
      <c r="C952" s="537"/>
      <c r="D952" s="537"/>
      <c r="E952" s="537"/>
      <c r="F952" s="538"/>
      <c r="G952" s="114" t="s">
        <v>640</v>
      </c>
    </row>
    <row r="953" spans="1:7" ht="13.5" thickBot="1">
      <c r="A953" s="115"/>
      <c r="B953" s="116"/>
      <c r="C953" s="125"/>
      <c r="D953" s="126"/>
      <c r="E953" s="127"/>
      <c r="F953" s="128"/>
      <c r="G953" s="129"/>
    </row>
    <row r="954" spans="1:7" ht="13.5" thickBot="1">
      <c r="A954" s="539" t="s">
        <v>24</v>
      </c>
      <c r="B954" s="540"/>
      <c r="C954" s="540"/>
      <c r="D954" s="540"/>
      <c r="E954" s="540"/>
      <c r="F954" s="541"/>
      <c r="G954" s="245">
        <f>SUM(G945,G938)</f>
        <v>14873.68</v>
      </c>
    </row>
    <row r="957" spans="1:7">
      <c r="A957" s="188"/>
      <c r="B957" s="189"/>
      <c r="C957" s="533" t="s">
        <v>1</v>
      </c>
      <c r="D957" s="533"/>
      <c r="E957" s="533"/>
      <c r="F957" s="533"/>
      <c r="G957" s="105" t="s">
        <v>4</v>
      </c>
    </row>
    <row r="958" spans="1:7" ht="91.5" customHeight="1">
      <c r="A958" s="542" t="s">
        <v>650</v>
      </c>
      <c r="B958" s="543"/>
      <c r="C958" s="534" t="s">
        <v>652</v>
      </c>
      <c r="D958" s="535"/>
      <c r="E958" s="535"/>
      <c r="F958" s="106">
        <f>G980</f>
        <v>32073.68</v>
      </c>
      <c r="G958" s="107" t="s">
        <v>15</v>
      </c>
    </row>
    <row r="959" spans="1:7">
      <c r="A959" s="224"/>
      <c r="B959" s="225"/>
      <c r="C959" s="233" t="s">
        <v>131</v>
      </c>
      <c r="D959" s="225"/>
      <c r="E959" s="225"/>
      <c r="F959" s="225"/>
      <c r="G959" s="226"/>
    </row>
    <row r="960" spans="1:7">
      <c r="A960" s="108" t="s">
        <v>67</v>
      </c>
      <c r="B960" s="108" t="s">
        <v>0</v>
      </c>
      <c r="C960" s="109" t="s">
        <v>38</v>
      </c>
      <c r="D960" s="108" t="s">
        <v>4</v>
      </c>
      <c r="E960" s="110" t="s">
        <v>132</v>
      </c>
      <c r="F960" s="111" t="s">
        <v>133</v>
      </c>
      <c r="G960" s="111" t="s">
        <v>134</v>
      </c>
    </row>
    <row r="961" spans="1:7" ht="96">
      <c r="A961" s="190" t="s">
        <v>373</v>
      </c>
      <c r="B961" s="190" t="s">
        <v>680</v>
      </c>
      <c r="C961" s="200" t="s">
        <v>652</v>
      </c>
      <c r="D961" s="192" t="s">
        <v>15</v>
      </c>
      <c r="E961" s="191">
        <v>1</v>
      </c>
      <c r="F961" s="113">
        <f>'Mapa de Cotações'!J33</f>
        <v>32000</v>
      </c>
      <c r="G961" s="113">
        <f>F961</f>
        <v>32000</v>
      </c>
    </row>
    <row r="962" spans="1:7">
      <c r="A962" s="190"/>
      <c r="B962" s="190"/>
      <c r="C962" s="112" t="s">
        <v>640</v>
      </c>
      <c r="D962" s="192" t="s">
        <v>640</v>
      </c>
      <c r="E962" s="191"/>
      <c r="F962" s="220" t="s">
        <v>640</v>
      </c>
      <c r="G962" s="113" t="s">
        <v>640</v>
      </c>
    </row>
    <row r="963" spans="1:7">
      <c r="A963" s="190"/>
      <c r="B963" s="190"/>
      <c r="C963" s="112" t="s">
        <v>640</v>
      </c>
      <c r="D963" s="192" t="s">
        <v>640</v>
      </c>
      <c r="E963" s="191"/>
      <c r="F963" s="220" t="s">
        <v>640</v>
      </c>
      <c r="G963" s="113" t="s">
        <v>640</v>
      </c>
    </row>
    <row r="964" spans="1:7">
      <c r="A964" s="536" t="s">
        <v>135</v>
      </c>
      <c r="B964" s="537"/>
      <c r="C964" s="537"/>
      <c r="D964" s="537"/>
      <c r="E964" s="537"/>
      <c r="F964" s="538"/>
      <c r="G964" s="114">
        <f>G961</f>
        <v>32000</v>
      </c>
    </row>
    <row r="965" spans="1:7">
      <c r="A965" s="115"/>
      <c r="B965" s="116"/>
      <c r="C965" s="117"/>
      <c r="D965" s="118"/>
      <c r="E965" s="119"/>
      <c r="F965" s="120"/>
      <c r="G965" s="121"/>
    </row>
    <row r="966" spans="1:7">
      <c r="A966" s="224"/>
      <c r="B966" s="225"/>
      <c r="C966" s="233" t="s">
        <v>136</v>
      </c>
      <c r="D966" s="225"/>
      <c r="E966" s="225"/>
      <c r="F966" s="225"/>
      <c r="G966" s="226"/>
    </row>
    <row r="967" spans="1:7">
      <c r="A967" s="108" t="s">
        <v>67</v>
      </c>
      <c r="B967" s="108" t="s">
        <v>0</v>
      </c>
      <c r="C967" s="109" t="s">
        <v>38</v>
      </c>
      <c r="D967" s="108" t="s">
        <v>4</v>
      </c>
      <c r="E967" s="110" t="s">
        <v>132</v>
      </c>
      <c r="F967" s="111" t="s">
        <v>133</v>
      </c>
      <c r="G967" s="111" t="s">
        <v>134</v>
      </c>
    </row>
    <row r="968" spans="1:7">
      <c r="A968" s="190" t="s">
        <v>69</v>
      </c>
      <c r="B968" s="190">
        <v>88264</v>
      </c>
      <c r="C968" s="112" t="s">
        <v>76</v>
      </c>
      <c r="D968" s="192" t="s">
        <v>42</v>
      </c>
      <c r="E968" s="191">
        <v>2</v>
      </c>
      <c r="F968" s="113">
        <v>21.02</v>
      </c>
      <c r="G968" s="113">
        <v>42.04</v>
      </c>
    </row>
    <row r="969" spans="1:7">
      <c r="A969" s="190" t="s">
        <v>69</v>
      </c>
      <c r="B969" s="190">
        <v>88247</v>
      </c>
      <c r="C969" s="112" t="s">
        <v>87</v>
      </c>
      <c r="D969" s="192" t="s">
        <v>42</v>
      </c>
      <c r="E969" s="191">
        <v>2</v>
      </c>
      <c r="F969" s="113">
        <v>15.82</v>
      </c>
      <c r="G969" s="113">
        <v>31.64</v>
      </c>
    </row>
    <row r="970" spans="1:7">
      <c r="A970" s="190"/>
      <c r="B970" s="190"/>
      <c r="C970" s="112" t="s">
        <v>640</v>
      </c>
      <c r="D970" s="192" t="s">
        <v>640</v>
      </c>
      <c r="E970" s="191"/>
      <c r="F970" s="220" t="s">
        <v>640</v>
      </c>
      <c r="G970" s="113" t="s">
        <v>640</v>
      </c>
    </row>
    <row r="971" spans="1:7">
      <c r="A971" s="536" t="s">
        <v>135</v>
      </c>
      <c r="B971" s="537"/>
      <c r="C971" s="537"/>
      <c r="D971" s="537"/>
      <c r="E971" s="537"/>
      <c r="F971" s="538"/>
      <c r="G971" s="114">
        <v>73.680000000000007</v>
      </c>
    </row>
    <row r="972" spans="1:7">
      <c r="A972" s="115"/>
      <c r="B972" s="116"/>
      <c r="C972" s="122"/>
      <c r="D972" s="116"/>
      <c r="E972" s="123"/>
      <c r="F972" s="124"/>
      <c r="G972" s="121"/>
    </row>
    <row r="973" spans="1:7">
      <c r="A973" s="224"/>
      <c r="B973" s="225"/>
      <c r="C973" s="233" t="s">
        <v>137</v>
      </c>
      <c r="D973" s="225"/>
      <c r="E973" s="225"/>
      <c r="F973" s="225"/>
      <c r="G973" s="226"/>
    </row>
    <row r="974" spans="1:7">
      <c r="A974" s="108" t="s">
        <v>67</v>
      </c>
      <c r="B974" s="108" t="s">
        <v>0</v>
      </c>
      <c r="C974" s="109" t="s">
        <v>38</v>
      </c>
      <c r="D974" s="108" t="s">
        <v>4</v>
      </c>
      <c r="E974" s="110" t="s">
        <v>132</v>
      </c>
      <c r="F974" s="111" t="s">
        <v>133</v>
      </c>
      <c r="G974" s="111" t="s">
        <v>134</v>
      </c>
    </row>
    <row r="975" spans="1:7">
      <c r="A975" s="190"/>
      <c r="B975" s="190"/>
      <c r="C975" s="112" t="s">
        <v>640</v>
      </c>
      <c r="D975" s="192" t="s">
        <v>640</v>
      </c>
      <c r="E975" s="191"/>
      <c r="F975" s="220" t="s">
        <v>640</v>
      </c>
      <c r="G975" s="113" t="s">
        <v>640</v>
      </c>
    </row>
    <row r="976" spans="1:7">
      <c r="A976" s="190"/>
      <c r="B976" s="190"/>
      <c r="C976" s="112" t="s">
        <v>640</v>
      </c>
      <c r="D976" s="192" t="s">
        <v>640</v>
      </c>
      <c r="E976" s="191"/>
      <c r="F976" s="220" t="s">
        <v>640</v>
      </c>
      <c r="G976" s="113" t="s">
        <v>640</v>
      </c>
    </row>
    <row r="977" spans="1:7">
      <c r="A977" s="190"/>
      <c r="B977" s="190"/>
      <c r="C977" s="112" t="s">
        <v>640</v>
      </c>
      <c r="D977" s="192" t="s">
        <v>640</v>
      </c>
      <c r="E977" s="191"/>
      <c r="F977" s="220" t="s">
        <v>640</v>
      </c>
      <c r="G977" s="113" t="s">
        <v>640</v>
      </c>
    </row>
    <row r="978" spans="1:7">
      <c r="A978" s="536" t="s">
        <v>135</v>
      </c>
      <c r="B978" s="537" t="s">
        <v>135</v>
      </c>
      <c r="C978" s="537"/>
      <c r="D978" s="537"/>
      <c r="E978" s="537"/>
      <c r="F978" s="538"/>
      <c r="G978" s="114" t="s">
        <v>640</v>
      </c>
    </row>
    <row r="979" spans="1:7" ht="13.5" thickBot="1">
      <c r="A979" s="115"/>
      <c r="B979" s="116"/>
      <c r="C979" s="125"/>
      <c r="D979" s="126"/>
      <c r="E979" s="127"/>
      <c r="F979" s="128"/>
      <c r="G979" s="129"/>
    </row>
    <row r="980" spans="1:7" ht="13.5" thickBot="1">
      <c r="A980" s="539" t="s">
        <v>24</v>
      </c>
      <c r="B980" s="540"/>
      <c r="C980" s="540"/>
      <c r="D980" s="540"/>
      <c r="E980" s="540"/>
      <c r="F980" s="541"/>
      <c r="G980" s="245">
        <f>SUM(G971,G964)</f>
        <v>32073.68</v>
      </c>
    </row>
    <row r="983" spans="1:7">
      <c r="A983" s="188"/>
      <c r="B983" s="189"/>
      <c r="C983" s="533" t="s">
        <v>1</v>
      </c>
      <c r="D983" s="533"/>
      <c r="E983" s="533"/>
      <c r="F983" s="533"/>
      <c r="G983" s="105" t="s">
        <v>4</v>
      </c>
    </row>
    <row r="984" spans="1:7" ht="32.25" customHeight="1">
      <c r="A984" s="542" t="s">
        <v>412</v>
      </c>
      <c r="B984" s="543"/>
      <c r="C984" s="534" t="s">
        <v>578</v>
      </c>
      <c r="D984" s="535"/>
      <c r="E984" s="535"/>
      <c r="F984" s="106">
        <f>G1006</f>
        <v>14805.26</v>
      </c>
      <c r="G984" s="107" t="s">
        <v>15</v>
      </c>
    </row>
    <row r="985" spans="1:7">
      <c r="A985" s="224"/>
      <c r="B985" s="225"/>
      <c r="C985" s="233" t="s">
        <v>131</v>
      </c>
      <c r="D985" s="225"/>
      <c r="E985" s="225"/>
      <c r="F985" s="225"/>
      <c r="G985" s="226"/>
    </row>
    <row r="986" spans="1:7">
      <c r="A986" s="108" t="s">
        <v>67</v>
      </c>
      <c r="B986" s="108" t="s">
        <v>0</v>
      </c>
      <c r="C986" s="109" t="s">
        <v>38</v>
      </c>
      <c r="D986" s="108" t="s">
        <v>4</v>
      </c>
      <c r="E986" s="110" t="s">
        <v>132</v>
      </c>
      <c r="F986" s="111" t="s">
        <v>133</v>
      </c>
      <c r="G986" s="111" t="s">
        <v>134</v>
      </c>
    </row>
    <row r="987" spans="1:7">
      <c r="A987" s="190" t="s">
        <v>373</v>
      </c>
      <c r="B987" s="190" t="s">
        <v>413</v>
      </c>
      <c r="C987" s="112" t="s">
        <v>265</v>
      </c>
      <c r="D987" s="192" t="s">
        <v>15</v>
      </c>
      <c r="E987" s="191">
        <v>1</v>
      </c>
      <c r="F987" s="113">
        <f>'Mapa de Cotações'!J34</f>
        <v>14750</v>
      </c>
      <c r="G987" s="113">
        <f>F987</f>
        <v>14750</v>
      </c>
    </row>
    <row r="988" spans="1:7">
      <c r="A988" s="190"/>
      <c r="B988" s="190"/>
      <c r="C988" s="112" t="s">
        <v>640</v>
      </c>
      <c r="D988" s="192" t="s">
        <v>640</v>
      </c>
      <c r="E988" s="191"/>
      <c r="F988" s="220" t="s">
        <v>640</v>
      </c>
      <c r="G988" s="113" t="s">
        <v>640</v>
      </c>
    </row>
    <row r="989" spans="1:7">
      <c r="A989" s="190"/>
      <c r="B989" s="190"/>
      <c r="C989" s="112" t="s">
        <v>640</v>
      </c>
      <c r="D989" s="192" t="s">
        <v>640</v>
      </c>
      <c r="E989" s="191"/>
      <c r="F989" s="220" t="s">
        <v>640</v>
      </c>
      <c r="G989" s="113" t="s">
        <v>640</v>
      </c>
    </row>
    <row r="990" spans="1:7">
      <c r="A990" s="536" t="s">
        <v>135</v>
      </c>
      <c r="B990" s="537"/>
      <c r="C990" s="537"/>
      <c r="D990" s="537"/>
      <c r="E990" s="537"/>
      <c r="F990" s="538"/>
      <c r="G990" s="114">
        <f>G987</f>
        <v>14750</v>
      </c>
    </row>
    <row r="991" spans="1:7">
      <c r="A991" s="115"/>
      <c r="B991" s="116"/>
      <c r="C991" s="117"/>
      <c r="D991" s="118"/>
      <c r="E991" s="119"/>
      <c r="F991" s="120"/>
      <c r="G991" s="121"/>
    </row>
    <row r="992" spans="1:7">
      <c r="A992" s="224"/>
      <c r="B992" s="225"/>
      <c r="C992" s="233" t="s">
        <v>136</v>
      </c>
      <c r="D992" s="225"/>
      <c r="E992" s="225"/>
      <c r="F992" s="225"/>
      <c r="G992" s="226"/>
    </row>
    <row r="993" spans="1:7">
      <c r="A993" s="108" t="s">
        <v>67</v>
      </c>
      <c r="B993" s="108" t="s">
        <v>0</v>
      </c>
      <c r="C993" s="109" t="s">
        <v>38</v>
      </c>
      <c r="D993" s="108" t="s">
        <v>4</v>
      </c>
      <c r="E993" s="110" t="s">
        <v>132</v>
      </c>
      <c r="F993" s="111" t="s">
        <v>133</v>
      </c>
      <c r="G993" s="111" t="s">
        <v>134</v>
      </c>
    </row>
    <row r="994" spans="1:7">
      <c r="A994" s="190" t="s">
        <v>69</v>
      </c>
      <c r="B994" s="190">
        <v>88264</v>
      </c>
      <c r="C994" s="112" t="s">
        <v>76</v>
      </c>
      <c r="D994" s="192" t="s">
        <v>42</v>
      </c>
      <c r="E994" s="191">
        <v>1.5</v>
      </c>
      <c r="F994" s="113">
        <v>21.02</v>
      </c>
      <c r="G994" s="113">
        <v>31.53</v>
      </c>
    </row>
    <row r="995" spans="1:7">
      <c r="A995" s="190" t="s">
        <v>69</v>
      </c>
      <c r="B995" s="190">
        <v>88247</v>
      </c>
      <c r="C995" s="112" t="s">
        <v>87</v>
      </c>
      <c r="D995" s="192" t="s">
        <v>42</v>
      </c>
      <c r="E995" s="191">
        <v>1.5</v>
      </c>
      <c r="F995" s="113">
        <v>15.82</v>
      </c>
      <c r="G995" s="113">
        <v>23.73</v>
      </c>
    </row>
    <row r="996" spans="1:7">
      <c r="A996" s="190"/>
      <c r="B996" s="190"/>
      <c r="C996" s="112" t="s">
        <v>640</v>
      </c>
      <c r="D996" s="192" t="s">
        <v>640</v>
      </c>
      <c r="E996" s="191"/>
      <c r="F996" s="220" t="s">
        <v>640</v>
      </c>
      <c r="G996" s="113" t="s">
        <v>640</v>
      </c>
    </row>
    <row r="997" spans="1:7">
      <c r="A997" s="536" t="s">
        <v>135</v>
      </c>
      <c r="B997" s="537"/>
      <c r="C997" s="537"/>
      <c r="D997" s="537"/>
      <c r="E997" s="537"/>
      <c r="F997" s="538"/>
      <c r="G997" s="114">
        <v>55.260000000000005</v>
      </c>
    </row>
    <row r="998" spans="1:7">
      <c r="A998" s="115"/>
      <c r="B998" s="116"/>
      <c r="C998" s="122"/>
      <c r="D998" s="116"/>
      <c r="E998" s="123"/>
      <c r="F998" s="124"/>
      <c r="G998" s="121"/>
    </row>
    <row r="999" spans="1:7">
      <c r="A999" s="224"/>
      <c r="B999" s="225"/>
      <c r="C999" s="233" t="s">
        <v>137</v>
      </c>
      <c r="D999" s="225"/>
      <c r="E999" s="225"/>
      <c r="F999" s="225"/>
      <c r="G999" s="226"/>
    </row>
    <row r="1000" spans="1:7">
      <c r="A1000" s="108" t="s">
        <v>67</v>
      </c>
      <c r="B1000" s="108" t="s">
        <v>0</v>
      </c>
      <c r="C1000" s="109" t="s">
        <v>38</v>
      </c>
      <c r="D1000" s="108" t="s">
        <v>4</v>
      </c>
      <c r="E1000" s="110" t="s">
        <v>132</v>
      </c>
      <c r="F1000" s="111" t="s">
        <v>133</v>
      </c>
      <c r="G1000" s="111" t="s">
        <v>134</v>
      </c>
    </row>
    <row r="1001" spans="1:7">
      <c r="A1001" s="190"/>
      <c r="B1001" s="190"/>
      <c r="C1001" s="112" t="s">
        <v>640</v>
      </c>
      <c r="D1001" s="192" t="s">
        <v>640</v>
      </c>
      <c r="E1001" s="191"/>
      <c r="F1001" s="220" t="s">
        <v>640</v>
      </c>
      <c r="G1001" s="113" t="s">
        <v>640</v>
      </c>
    </row>
    <row r="1002" spans="1:7">
      <c r="A1002" s="190"/>
      <c r="B1002" s="190"/>
      <c r="C1002" s="112" t="s">
        <v>640</v>
      </c>
      <c r="D1002" s="192" t="s">
        <v>640</v>
      </c>
      <c r="E1002" s="191"/>
      <c r="F1002" s="220" t="s">
        <v>640</v>
      </c>
      <c r="G1002" s="113" t="s">
        <v>640</v>
      </c>
    </row>
    <row r="1003" spans="1:7">
      <c r="A1003" s="190"/>
      <c r="B1003" s="190"/>
      <c r="C1003" s="112" t="s">
        <v>640</v>
      </c>
      <c r="D1003" s="192" t="s">
        <v>640</v>
      </c>
      <c r="E1003" s="191"/>
      <c r="F1003" s="220" t="s">
        <v>640</v>
      </c>
      <c r="G1003" s="113" t="s">
        <v>640</v>
      </c>
    </row>
    <row r="1004" spans="1:7">
      <c r="A1004" s="536" t="s">
        <v>135</v>
      </c>
      <c r="B1004" s="537" t="s">
        <v>135</v>
      </c>
      <c r="C1004" s="537"/>
      <c r="D1004" s="537"/>
      <c r="E1004" s="537"/>
      <c r="F1004" s="538"/>
      <c r="G1004" s="114" t="s">
        <v>640</v>
      </c>
    </row>
    <row r="1005" spans="1:7" ht="13.5" thickBot="1">
      <c r="A1005" s="115"/>
      <c r="B1005" s="116"/>
      <c r="C1005" s="125"/>
      <c r="D1005" s="126"/>
      <c r="E1005" s="127"/>
      <c r="F1005" s="128"/>
      <c r="G1005" s="129"/>
    </row>
    <row r="1006" spans="1:7" ht="13.5" thickBot="1">
      <c r="A1006" s="539" t="s">
        <v>24</v>
      </c>
      <c r="B1006" s="540"/>
      <c r="C1006" s="540"/>
      <c r="D1006" s="540"/>
      <c r="E1006" s="540"/>
      <c r="F1006" s="541"/>
      <c r="G1006" s="245">
        <f>G997+G990</f>
        <v>14805.26</v>
      </c>
    </row>
    <row r="1009" spans="1:7">
      <c r="A1009" s="188"/>
      <c r="B1009" s="189"/>
      <c r="C1009" s="533" t="s">
        <v>1</v>
      </c>
      <c r="D1009" s="533"/>
      <c r="E1009" s="533"/>
      <c r="F1009" s="533"/>
      <c r="G1009" s="105" t="s">
        <v>4</v>
      </c>
    </row>
    <row r="1010" spans="1:7" ht="32.25" customHeight="1">
      <c r="A1010" s="542" t="s">
        <v>631</v>
      </c>
      <c r="B1010" s="543"/>
      <c r="C1010" s="534" t="s">
        <v>510</v>
      </c>
      <c r="D1010" s="535"/>
      <c r="E1010" s="535"/>
      <c r="F1010" s="106">
        <v>9519.77</v>
      </c>
      <c r="G1010" s="107" t="s">
        <v>15</v>
      </c>
    </row>
    <row r="1011" spans="1:7">
      <c r="A1011" s="224"/>
      <c r="B1011" s="225"/>
      <c r="C1011" s="233" t="s">
        <v>131</v>
      </c>
      <c r="D1011" s="225"/>
      <c r="E1011" s="225"/>
      <c r="F1011" s="225"/>
      <c r="G1011" s="226"/>
    </row>
    <row r="1012" spans="1:7">
      <c r="A1012" s="108" t="s">
        <v>67</v>
      </c>
      <c r="B1012" s="108" t="s">
        <v>0</v>
      </c>
      <c r="C1012" s="109" t="s">
        <v>38</v>
      </c>
      <c r="D1012" s="108" t="s">
        <v>4</v>
      </c>
      <c r="E1012" s="110" t="s">
        <v>132</v>
      </c>
      <c r="F1012" s="111" t="s">
        <v>133</v>
      </c>
      <c r="G1012" s="111" t="s">
        <v>134</v>
      </c>
    </row>
    <row r="1013" spans="1:7" ht="36">
      <c r="A1013" s="462" t="s">
        <v>373</v>
      </c>
      <c r="B1013" s="462" t="s">
        <v>681</v>
      </c>
      <c r="C1013" s="463" t="s">
        <v>510</v>
      </c>
      <c r="D1013" s="464" t="s">
        <v>15</v>
      </c>
      <c r="E1013" s="465">
        <v>1</v>
      </c>
      <c r="F1013" s="466">
        <f>'Mapa de Cotações'!J35</f>
        <v>9464.51</v>
      </c>
      <c r="G1013" s="466">
        <v>9464.51</v>
      </c>
    </row>
    <row r="1014" spans="1:7">
      <c r="A1014" s="190"/>
      <c r="B1014" s="190"/>
      <c r="C1014" s="112" t="s">
        <v>640</v>
      </c>
      <c r="D1014" s="192" t="s">
        <v>640</v>
      </c>
      <c r="E1014" s="191"/>
      <c r="F1014" s="220" t="s">
        <v>640</v>
      </c>
      <c r="G1014" s="113" t="s">
        <v>640</v>
      </c>
    </row>
    <row r="1015" spans="1:7">
      <c r="A1015" s="190"/>
      <c r="B1015" s="190"/>
      <c r="C1015" s="112" t="s">
        <v>640</v>
      </c>
      <c r="D1015" s="192" t="s">
        <v>640</v>
      </c>
      <c r="E1015" s="191"/>
      <c r="F1015" s="220" t="s">
        <v>640</v>
      </c>
      <c r="G1015" s="113" t="s">
        <v>640</v>
      </c>
    </row>
    <row r="1016" spans="1:7">
      <c r="A1016" s="536" t="s">
        <v>135</v>
      </c>
      <c r="B1016" s="537"/>
      <c r="C1016" s="537"/>
      <c r="D1016" s="537"/>
      <c r="E1016" s="537"/>
      <c r="F1016" s="538"/>
      <c r="G1016" s="114">
        <v>9464.51</v>
      </c>
    </row>
    <row r="1017" spans="1:7">
      <c r="A1017" s="115"/>
      <c r="B1017" s="116"/>
      <c r="C1017" s="117"/>
      <c r="D1017" s="118"/>
      <c r="E1017" s="119"/>
      <c r="F1017" s="120"/>
      <c r="G1017" s="121"/>
    </row>
    <row r="1018" spans="1:7">
      <c r="A1018" s="224"/>
      <c r="B1018" s="225"/>
      <c r="C1018" s="233" t="s">
        <v>136</v>
      </c>
      <c r="D1018" s="225"/>
      <c r="E1018" s="225"/>
      <c r="F1018" s="225"/>
      <c r="G1018" s="226"/>
    </row>
    <row r="1019" spans="1:7">
      <c r="A1019" s="108" t="s">
        <v>67</v>
      </c>
      <c r="B1019" s="108" t="s">
        <v>0</v>
      </c>
      <c r="C1019" s="109" t="s">
        <v>38</v>
      </c>
      <c r="D1019" s="108" t="s">
        <v>4</v>
      </c>
      <c r="E1019" s="110" t="s">
        <v>132</v>
      </c>
      <c r="F1019" s="111" t="s">
        <v>133</v>
      </c>
      <c r="G1019" s="111" t="s">
        <v>134</v>
      </c>
    </row>
    <row r="1020" spans="1:7">
      <c r="A1020" s="190" t="s">
        <v>69</v>
      </c>
      <c r="B1020" s="190">
        <v>88264</v>
      </c>
      <c r="C1020" s="112" t="s">
        <v>76</v>
      </c>
      <c r="D1020" s="192" t="s">
        <v>42</v>
      </c>
      <c r="E1020" s="191">
        <v>1.5</v>
      </c>
      <c r="F1020" s="113">
        <v>21.02</v>
      </c>
      <c r="G1020" s="113">
        <v>31.53</v>
      </c>
    </row>
    <row r="1021" spans="1:7">
      <c r="A1021" s="190" t="s">
        <v>69</v>
      </c>
      <c r="B1021" s="190">
        <v>88247</v>
      </c>
      <c r="C1021" s="112" t="s">
        <v>87</v>
      </c>
      <c r="D1021" s="192" t="s">
        <v>42</v>
      </c>
      <c r="E1021" s="191">
        <v>1.5</v>
      </c>
      <c r="F1021" s="113">
        <v>15.82</v>
      </c>
      <c r="G1021" s="113">
        <v>23.73</v>
      </c>
    </row>
    <row r="1022" spans="1:7">
      <c r="A1022" s="190"/>
      <c r="B1022" s="190"/>
      <c r="C1022" s="112" t="s">
        <v>640</v>
      </c>
      <c r="D1022" s="192" t="s">
        <v>640</v>
      </c>
      <c r="E1022" s="191"/>
      <c r="F1022" s="220" t="s">
        <v>640</v>
      </c>
      <c r="G1022" s="113" t="s">
        <v>640</v>
      </c>
    </row>
    <row r="1023" spans="1:7">
      <c r="A1023" s="536" t="s">
        <v>135</v>
      </c>
      <c r="B1023" s="537"/>
      <c r="C1023" s="537"/>
      <c r="D1023" s="537"/>
      <c r="E1023" s="537"/>
      <c r="F1023" s="538"/>
      <c r="G1023" s="114">
        <v>55.260000000000005</v>
      </c>
    </row>
    <row r="1024" spans="1:7">
      <c r="A1024" s="115"/>
      <c r="B1024" s="116"/>
      <c r="C1024" s="122"/>
      <c r="D1024" s="116"/>
      <c r="E1024" s="123"/>
      <c r="F1024" s="124"/>
      <c r="G1024" s="121"/>
    </row>
    <row r="1025" spans="1:7">
      <c r="A1025" s="224"/>
      <c r="B1025" s="225"/>
      <c r="C1025" s="233" t="s">
        <v>137</v>
      </c>
      <c r="D1025" s="225"/>
      <c r="E1025" s="225"/>
      <c r="F1025" s="225"/>
      <c r="G1025" s="226"/>
    </row>
    <row r="1026" spans="1:7">
      <c r="A1026" s="108" t="s">
        <v>67</v>
      </c>
      <c r="B1026" s="108" t="s">
        <v>0</v>
      </c>
      <c r="C1026" s="109" t="s">
        <v>38</v>
      </c>
      <c r="D1026" s="108" t="s">
        <v>4</v>
      </c>
      <c r="E1026" s="110" t="s">
        <v>132</v>
      </c>
      <c r="F1026" s="111" t="s">
        <v>133</v>
      </c>
      <c r="G1026" s="111" t="s">
        <v>134</v>
      </c>
    </row>
    <row r="1027" spans="1:7">
      <c r="A1027" s="190"/>
      <c r="B1027" s="190"/>
      <c r="C1027" s="112" t="s">
        <v>640</v>
      </c>
      <c r="D1027" s="192" t="s">
        <v>640</v>
      </c>
      <c r="E1027" s="191"/>
      <c r="F1027" s="220" t="s">
        <v>640</v>
      </c>
      <c r="G1027" s="113" t="s">
        <v>640</v>
      </c>
    </row>
    <row r="1028" spans="1:7">
      <c r="A1028" s="190"/>
      <c r="B1028" s="190"/>
      <c r="C1028" s="112" t="s">
        <v>640</v>
      </c>
      <c r="D1028" s="192" t="s">
        <v>640</v>
      </c>
      <c r="E1028" s="191"/>
      <c r="F1028" s="220" t="s">
        <v>640</v>
      </c>
      <c r="G1028" s="113" t="s">
        <v>640</v>
      </c>
    </row>
    <row r="1029" spans="1:7">
      <c r="A1029" s="190"/>
      <c r="B1029" s="190"/>
      <c r="C1029" s="112" t="s">
        <v>640</v>
      </c>
      <c r="D1029" s="192" t="s">
        <v>640</v>
      </c>
      <c r="E1029" s="191"/>
      <c r="F1029" s="220" t="s">
        <v>640</v>
      </c>
      <c r="G1029" s="113" t="s">
        <v>640</v>
      </c>
    </row>
    <row r="1030" spans="1:7">
      <c r="A1030" s="536" t="s">
        <v>135</v>
      </c>
      <c r="B1030" s="537" t="s">
        <v>135</v>
      </c>
      <c r="C1030" s="537"/>
      <c r="D1030" s="537"/>
      <c r="E1030" s="537"/>
      <c r="F1030" s="538"/>
      <c r="G1030" s="114" t="s">
        <v>640</v>
      </c>
    </row>
    <row r="1031" spans="1:7" ht="13.5" thickBot="1">
      <c r="A1031" s="115"/>
      <c r="B1031" s="116"/>
      <c r="C1031" s="125"/>
      <c r="D1031" s="126"/>
      <c r="E1031" s="127"/>
      <c r="F1031" s="128"/>
      <c r="G1031" s="129"/>
    </row>
    <row r="1032" spans="1:7" ht="13.5" thickBot="1">
      <c r="A1032" s="539" t="s">
        <v>24</v>
      </c>
      <c r="B1032" s="540"/>
      <c r="C1032" s="540"/>
      <c r="D1032" s="540"/>
      <c r="E1032" s="540"/>
      <c r="F1032" s="541"/>
      <c r="G1032" s="245">
        <v>9519.77</v>
      </c>
    </row>
    <row r="1035" spans="1:7">
      <c r="A1035" s="188"/>
      <c r="B1035" s="189"/>
      <c r="C1035" s="533" t="s">
        <v>1</v>
      </c>
      <c r="D1035" s="533"/>
      <c r="E1035" s="533"/>
      <c r="F1035" s="533"/>
      <c r="G1035" s="105" t="s">
        <v>4</v>
      </c>
    </row>
    <row r="1036" spans="1:7" ht="32.25" customHeight="1">
      <c r="A1036" s="542" t="s">
        <v>430</v>
      </c>
      <c r="B1036" s="543"/>
      <c r="C1036" s="534" t="s">
        <v>523</v>
      </c>
      <c r="D1036" s="535"/>
      <c r="E1036" s="535"/>
      <c r="F1036" s="106">
        <f>G1058</f>
        <v>9002.1</v>
      </c>
      <c r="G1036" s="107" t="s">
        <v>15</v>
      </c>
    </row>
    <row r="1037" spans="1:7">
      <c r="A1037" s="224"/>
      <c r="B1037" s="225"/>
      <c r="C1037" s="233" t="s">
        <v>131</v>
      </c>
      <c r="D1037" s="225"/>
      <c r="E1037" s="225"/>
      <c r="F1037" s="225"/>
      <c r="G1037" s="226"/>
    </row>
    <row r="1038" spans="1:7">
      <c r="A1038" s="108" t="s">
        <v>67</v>
      </c>
      <c r="B1038" s="108" t="s">
        <v>0</v>
      </c>
      <c r="C1038" s="109" t="s">
        <v>38</v>
      </c>
      <c r="D1038" s="108" t="s">
        <v>4</v>
      </c>
      <c r="E1038" s="110" t="s">
        <v>132</v>
      </c>
      <c r="F1038" s="111" t="s">
        <v>133</v>
      </c>
      <c r="G1038" s="111" t="s">
        <v>134</v>
      </c>
    </row>
    <row r="1039" spans="1:7">
      <c r="A1039" s="190" t="s">
        <v>373</v>
      </c>
      <c r="B1039" s="190" t="s">
        <v>431</v>
      </c>
      <c r="C1039" s="112" t="s">
        <v>348</v>
      </c>
      <c r="D1039" s="192" t="s">
        <v>15</v>
      </c>
      <c r="E1039" s="191">
        <v>1</v>
      </c>
      <c r="F1039" s="113">
        <f>'Mapa de Cotações'!J36</f>
        <v>8910</v>
      </c>
      <c r="G1039" s="113">
        <f>F1039</f>
        <v>8910</v>
      </c>
    </row>
    <row r="1040" spans="1:7">
      <c r="A1040" s="190"/>
      <c r="B1040" s="190"/>
      <c r="C1040" s="112" t="s">
        <v>640</v>
      </c>
      <c r="D1040" s="192" t="s">
        <v>640</v>
      </c>
      <c r="E1040" s="191"/>
      <c r="F1040" s="220" t="s">
        <v>640</v>
      </c>
      <c r="G1040" s="113" t="s">
        <v>640</v>
      </c>
    </row>
    <row r="1041" spans="1:7">
      <c r="A1041" s="190"/>
      <c r="B1041" s="190"/>
      <c r="C1041" s="112" t="s">
        <v>640</v>
      </c>
      <c r="D1041" s="192" t="s">
        <v>640</v>
      </c>
      <c r="E1041" s="191"/>
      <c r="F1041" s="220" t="s">
        <v>640</v>
      </c>
      <c r="G1041" s="113" t="s">
        <v>640</v>
      </c>
    </row>
    <row r="1042" spans="1:7">
      <c r="A1042" s="536" t="s">
        <v>135</v>
      </c>
      <c r="B1042" s="537"/>
      <c r="C1042" s="537"/>
      <c r="D1042" s="537"/>
      <c r="E1042" s="537"/>
      <c r="F1042" s="538"/>
      <c r="G1042" s="114">
        <f>G1039</f>
        <v>8910</v>
      </c>
    </row>
    <row r="1043" spans="1:7">
      <c r="A1043" s="115"/>
      <c r="B1043" s="116"/>
      <c r="C1043" s="117"/>
      <c r="D1043" s="118"/>
      <c r="E1043" s="119"/>
      <c r="F1043" s="120"/>
      <c r="G1043" s="121"/>
    </row>
    <row r="1044" spans="1:7">
      <c r="A1044" s="224"/>
      <c r="B1044" s="225"/>
      <c r="C1044" s="233" t="s">
        <v>136</v>
      </c>
      <c r="D1044" s="225"/>
      <c r="E1044" s="225"/>
      <c r="F1044" s="225"/>
      <c r="G1044" s="226"/>
    </row>
    <row r="1045" spans="1:7">
      <c r="A1045" s="108" t="s">
        <v>67</v>
      </c>
      <c r="B1045" s="108" t="s">
        <v>0</v>
      </c>
      <c r="C1045" s="109" t="s">
        <v>38</v>
      </c>
      <c r="D1045" s="108" t="s">
        <v>4</v>
      </c>
      <c r="E1045" s="110" t="s">
        <v>132</v>
      </c>
      <c r="F1045" s="111" t="s">
        <v>133</v>
      </c>
      <c r="G1045" s="111" t="s">
        <v>134</v>
      </c>
    </row>
    <row r="1046" spans="1:7">
      <c r="A1046" s="190" t="s">
        <v>69</v>
      </c>
      <c r="B1046" s="190">
        <v>88264</v>
      </c>
      <c r="C1046" s="112" t="s">
        <v>76</v>
      </c>
      <c r="D1046" s="192" t="s">
        <v>42</v>
      </c>
      <c r="E1046" s="191">
        <v>2.5</v>
      </c>
      <c r="F1046" s="113">
        <v>21.02</v>
      </c>
      <c r="G1046" s="113">
        <v>52.55</v>
      </c>
    </row>
    <row r="1047" spans="1:7">
      <c r="A1047" s="190" t="s">
        <v>69</v>
      </c>
      <c r="B1047" s="190">
        <v>88247</v>
      </c>
      <c r="C1047" s="112" t="s">
        <v>87</v>
      </c>
      <c r="D1047" s="192" t="s">
        <v>42</v>
      </c>
      <c r="E1047" s="191">
        <v>2.5</v>
      </c>
      <c r="F1047" s="113">
        <v>15.82</v>
      </c>
      <c r="G1047" s="113">
        <v>39.549999999999997</v>
      </c>
    </row>
    <row r="1048" spans="1:7">
      <c r="A1048" s="190"/>
      <c r="B1048" s="190"/>
      <c r="C1048" s="112" t="s">
        <v>640</v>
      </c>
      <c r="D1048" s="192" t="s">
        <v>640</v>
      </c>
      <c r="E1048" s="191"/>
      <c r="F1048" s="220" t="s">
        <v>640</v>
      </c>
      <c r="G1048" s="113" t="s">
        <v>640</v>
      </c>
    </row>
    <row r="1049" spans="1:7">
      <c r="A1049" s="536" t="s">
        <v>135</v>
      </c>
      <c r="B1049" s="537"/>
      <c r="C1049" s="537"/>
      <c r="D1049" s="537"/>
      <c r="E1049" s="537"/>
      <c r="F1049" s="538"/>
      <c r="G1049" s="114">
        <v>92.1</v>
      </c>
    </row>
    <row r="1050" spans="1:7">
      <c r="A1050" s="115"/>
      <c r="B1050" s="116"/>
      <c r="C1050" s="122"/>
      <c r="D1050" s="116"/>
      <c r="E1050" s="123"/>
      <c r="F1050" s="124"/>
      <c r="G1050" s="121"/>
    </row>
    <row r="1051" spans="1:7">
      <c r="A1051" s="224"/>
      <c r="B1051" s="225"/>
      <c r="C1051" s="233" t="s">
        <v>137</v>
      </c>
      <c r="D1051" s="225"/>
      <c r="E1051" s="225"/>
      <c r="F1051" s="225"/>
      <c r="G1051" s="226"/>
    </row>
    <row r="1052" spans="1:7">
      <c r="A1052" s="108" t="s">
        <v>67</v>
      </c>
      <c r="B1052" s="108" t="s">
        <v>0</v>
      </c>
      <c r="C1052" s="109" t="s">
        <v>38</v>
      </c>
      <c r="D1052" s="108" t="s">
        <v>4</v>
      </c>
      <c r="E1052" s="110" t="s">
        <v>132</v>
      </c>
      <c r="F1052" s="111" t="s">
        <v>133</v>
      </c>
      <c r="G1052" s="111" t="s">
        <v>134</v>
      </c>
    </row>
    <row r="1053" spans="1:7">
      <c r="A1053" s="190"/>
      <c r="B1053" s="190"/>
      <c r="C1053" s="112" t="s">
        <v>640</v>
      </c>
      <c r="D1053" s="192" t="s">
        <v>640</v>
      </c>
      <c r="E1053" s="191"/>
      <c r="F1053" s="220" t="s">
        <v>640</v>
      </c>
      <c r="G1053" s="113" t="s">
        <v>640</v>
      </c>
    </row>
    <row r="1054" spans="1:7">
      <c r="A1054" s="190"/>
      <c r="B1054" s="190"/>
      <c r="C1054" s="112" t="s">
        <v>640</v>
      </c>
      <c r="D1054" s="192" t="s">
        <v>640</v>
      </c>
      <c r="E1054" s="191"/>
      <c r="F1054" s="220" t="s">
        <v>640</v>
      </c>
      <c r="G1054" s="113" t="s">
        <v>640</v>
      </c>
    </row>
    <row r="1055" spans="1:7">
      <c r="A1055" s="190"/>
      <c r="B1055" s="190"/>
      <c r="C1055" s="112" t="s">
        <v>640</v>
      </c>
      <c r="D1055" s="192" t="s">
        <v>640</v>
      </c>
      <c r="E1055" s="191"/>
      <c r="F1055" s="220" t="s">
        <v>640</v>
      </c>
      <c r="G1055" s="113" t="s">
        <v>640</v>
      </c>
    </row>
    <row r="1056" spans="1:7">
      <c r="A1056" s="536" t="s">
        <v>135</v>
      </c>
      <c r="B1056" s="537" t="s">
        <v>135</v>
      </c>
      <c r="C1056" s="537"/>
      <c r="D1056" s="537"/>
      <c r="E1056" s="537"/>
      <c r="F1056" s="538"/>
      <c r="G1056" s="114" t="s">
        <v>640</v>
      </c>
    </row>
    <row r="1057" spans="1:7" ht="13.5" thickBot="1">
      <c r="A1057" s="115"/>
      <c r="B1057" s="116"/>
      <c r="C1057" s="125"/>
      <c r="D1057" s="126"/>
      <c r="E1057" s="127"/>
      <c r="F1057" s="128"/>
      <c r="G1057" s="129"/>
    </row>
    <row r="1058" spans="1:7" ht="13.5" thickBot="1">
      <c r="A1058" s="539" t="s">
        <v>24</v>
      </c>
      <c r="B1058" s="540"/>
      <c r="C1058" s="540"/>
      <c r="D1058" s="540"/>
      <c r="E1058" s="540"/>
      <c r="F1058" s="541"/>
      <c r="G1058" s="245">
        <f>G1042+G1049</f>
        <v>9002.1</v>
      </c>
    </row>
    <row r="1061" spans="1:7">
      <c r="A1061" s="188"/>
      <c r="B1061" s="189"/>
      <c r="C1061" s="533" t="s">
        <v>1</v>
      </c>
      <c r="D1061" s="533"/>
      <c r="E1061" s="533"/>
      <c r="F1061" s="533"/>
      <c r="G1061" s="105" t="s">
        <v>4</v>
      </c>
    </row>
    <row r="1062" spans="1:7" ht="48" customHeight="1">
      <c r="A1062" s="542" t="s">
        <v>632</v>
      </c>
      <c r="B1062" s="543"/>
      <c r="C1062" s="534" t="s">
        <v>524</v>
      </c>
      <c r="D1062" s="535"/>
      <c r="E1062" s="535"/>
      <c r="F1062" s="106">
        <v>270.14</v>
      </c>
      <c r="G1062" s="107" t="s">
        <v>15</v>
      </c>
    </row>
    <row r="1063" spans="1:7">
      <c r="A1063" s="224"/>
      <c r="B1063" s="225"/>
      <c r="C1063" s="233" t="s">
        <v>131</v>
      </c>
      <c r="D1063" s="225"/>
      <c r="E1063" s="225"/>
      <c r="F1063" s="225"/>
      <c r="G1063" s="226"/>
    </row>
    <row r="1064" spans="1:7">
      <c r="A1064" s="108" t="s">
        <v>67</v>
      </c>
      <c r="B1064" s="108" t="s">
        <v>0</v>
      </c>
      <c r="C1064" s="109" t="s">
        <v>38</v>
      </c>
      <c r="D1064" s="108" t="s">
        <v>4</v>
      </c>
      <c r="E1064" s="110" t="s">
        <v>132</v>
      </c>
      <c r="F1064" s="111" t="s">
        <v>133</v>
      </c>
      <c r="G1064" s="111" t="s">
        <v>134</v>
      </c>
    </row>
    <row r="1065" spans="1:7" ht="24">
      <c r="A1065" s="190" t="s">
        <v>69</v>
      </c>
      <c r="B1065" s="190">
        <v>39799</v>
      </c>
      <c r="C1065" s="112" t="s">
        <v>720</v>
      </c>
      <c r="D1065" s="192" t="s">
        <v>193</v>
      </c>
      <c r="E1065" s="191">
        <v>1</v>
      </c>
      <c r="F1065" s="113">
        <v>19.489999999999998</v>
      </c>
      <c r="G1065" s="113">
        <v>19.489999999999998</v>
      </c>
    </row>
    <row r="1066" spans="1:7">
      <c r="A1066" s="190" t="s">
        <v>69</v>
      </c>
      <c r="B1066" s="190">
        <v>34616</v>
      </c>
      <c r="C1066" s="112" t="s">
        <v>714</v>
      </c>
      <c r="D1066" s="192" t="s">
        <v>193</v>
      </c>
      <c r="E1066" s="191">
        <v>1</v>
      </c>
      <c r="F1066" s="113">
        <v>58.99</v>
      </c>
      <c r="G1066" s="113">
        <v>58.99</v>
      </c>
    </row>
    <row r="1067" spans="1:7">
      <c r="A1067" s="190" t="s">
        <v>69</v>
      </c>
      <c r="B1067" s="190">
        <v>34616</v>
      </c>
      <c r="C1067" s="112" t="s">
        <v>714</v>
      </c>
      <c r="D1067" s="192" t="s">
        <v>193</v>
      </c>
      <c r="E1067" s="191">
        <v>2</v>
      </c>
      <c r="F1067" s="113">
        <v>58.99</v>
      </c>
      <c r="G1067" s="113">
        <v>117.98</v>
      </c>
    </row>
    <row r="1068" spans="1:7">
      <c r="A1068" s="536" t="s">
        <v>135</v>
      </c>
      <c r="B1068" s="537"/>
      <c r="C1068" s="537"/>
      <c r="D1068" s="537"/>
      <c r="E1068" s="537"/>
      <c r="F1068" s="538"/>
      <c r="G1068" s="114">
        <v>196.46</v>
      </c>
    </row>
    <row r="1069" spans="1:7">
      <c r="A1069" s="115"/>
      <c r="B1069" s="116"/>
      <c r="C1069" s="117"/>
      <c r="D1069" s="118"/>
      <c r="E1069" s="119"/>
      <c r="F1069" s="120"/>
      <c r="G1069" s="121"/>
    </row>
    <row r="1070" spans="1:7">
      <c r="A1070" s="224"/>
      <c r="B1070" s="225"/>
      <c r="C1070" s="233" t="s">
        <v>136</v>
      </c>
      <c r="D1070" s="225"/>
      <c r="E1070" s="225"/>
      <c r="F1070" s="225"/>
      <c r="G1070" s="226"/>
    </row>
    <row r="1071" spans="1:7">
      <c r="A1071" s="108" t="s">
        <v>67</v>
      </c>
      <c r="B1071" s="108" t="s">
        <v>0</v>
      </c>
      <c r="C1071" s="109" t="s">
        <v>38</v>
      </c>
      <c r="D1071" s="108" t="s">
        <v>4</v>
      </c>
      <c r="E1071" s="110" t="s">
        <v>132</v>
      </c>
      <c r="F1071" s="111" t="s">
        <v>133</v>
      </c>
      <c r="G1071" s="111" t="s">
        <v>134</v>
      </c>
    </row>
    <row r="1072" spans="1:7">
      <c r="A1072" s="190" t="s">
        <v>69</v>
      </c>
      <c r="B1072" s="190">
        <v>88264</v>
      </c>
      <c r="C1072" s="112" t="s">
        <v>76</v>
      </c>
      <c r="D1072" s="192" t="s">
        <v>42</v>
      </c>
      <c r="E1072" s="191">
        <v>2</v>
      </c>
      <c r="F1072" s="113">
        <v>21.02</v>
      </c>
      <c r="G1072" s="113">
        <v>42.04</v>
      </c>
    </row>
    <row r="1073" spans="1:7">
      <c r="A1073" s="190" t="s">
        <v>69</v>
      </c>
      <c r="B1073" s="190">
        <v>88247</v>
      </c>
      <c r="C1073" s="112" t="s">
        <v>87</v>
      </c>
      <c r="D1073" s="192" t="s">
        <v>42</v>
      </c>
      <c r="E1073" s="191">
        <v>2</v>
      </c>
      <c r="F1073" s="113">
        <v>15.82</v>
      </c>
      <c r="G1073" s="113">
        <v>31.64</v>
      </c>
    </row>
    <row r="1074" spans="1:7">
      <c r="A1074" s="190"/>
      <c r="B1074" s="190"/>
      <c r="C1074" s="112" t="s">
        <v>640</v>
      </c>
      <c r="D1074" s="192" t="s">
        <v>640</v>
      </c>
      <c r="E1074" s="191"/>
      <c r="F1074" s="220" t="s">
        <v>640</v>
      </c>
      <c r="G1074" s="113" t="s">
        <v>640</v>
      </c>
    </row>
    <row r="1075" spans="1:7">
      <c r="A1075" s="536" t="s">
        <v>135</v>
      </c>
      <c r="B1075" s="537"/>
      <c r="C1075" s="537"/>
      <c r="D1075" s="537"/>
      <c r="E1075" s="537"/>
      <c r="F1075" s="538"/>
      <c r="G1075" s="114">
        <v>73.680000000000007</v>
      </c>
    </row>
    <row r="1076" spans="1:7">
      <c r="A1076" s="115"/>
      <c r="B1076" s="116"/>
      <c r="C1076" s="122"/>
      <c r="D1076" s="116"/>
      <c r="E1076" s="123"/>
      <c r="F1076" s="124"/>
      <c r="G1076" s="121"/>
    </row>
    <row r="1077" spans="1:7">
      <c r="A1077" s="224"/>
      <c r="B1077" s="225"/>
      <c r="C1077" s="233" t="s">
        <v>137</v>
      </c>
      <c r="D1077" s="225"/>
      <c r="E1077" s="225"/>
      <c r="F1077" s="225"/>
      <c r="G1077" s="226"/>
    </row>
    <row r="1078" spans="1:7">
      <c r="A1078" s="108" t="s">
        <v>67</v>
      </c>
      <c r="B1078" s="108" t="s">
        <v>0</v>
      </c>
      <c r="C1078" s="109" t="s">
        <v>38</v>
      </c>
      <c r="D1078" s="108" t="s">
        <v>4</v>
      </c>
      <c r="E1078" s="110" t="s">
        <v>132</v>
      </c>
      <c r="F1078" s="111" t="s">
        <v>133</v>
      </c>
      <c r="G1078" s="111" t="s">
        <v>134</v>
      </c>
    </row>
    <row r="1079" spans="1:7">
      <c r="A1079" s="190"/>
      <c r="B1079" s="190"/>
      <c r="C1079" s="112" t="s">
        <v>640</v>
      </c>
      <c r="D1079" s="192" t="s">
        <v>640</v>
      </c>
      <c r="E1079" s="191"/>
      <c r="F1079" s="220" t="s">
        <v>640</v>
      </c>
      <c r="G1079" s="113" t="s">
        <v>640</v>
      </c>
    </row>
    <row r="1080" spans="1:7">
      <c r="A1080" s="190"/>
      <c r="B1080" s="190"/>
      <c r="C1080" s="112" t="s">
        <v>640</v>
      </c>
      <c r="D1080" s="192" t="s">
        <v>640</v>
      </c>
      <c r="E1080" s="191"/>
      <c r="F1080" s="220" t="s">
        <v>640</v>
      </c>
      <c r="G1080" s="113" t="s">
        <v>640</v>
      </c>
    </row>
    <row r="1081" spans="1:7">
      <c r="A1081" s="190"/>
      <c r="B1081" s="190"/>
      <c r="C1081" s="112" t="s">
        <v>640</v>
      </c>
      <c r="D1081" s="192" t="s">
        <v>640</v>
      </c>
      <c r="E1081" s="191"/>
      <c r="F1081" s="220" t="s">
        <v>640</v>
      </c>
      <c r="G1081" s="113" t="s">
        <v>640</v>
      </c>
    </row>
    <row r="1082" spans="1:7">
      <c r="A1082" s="536" t="s">
        <v>135</v>
      </c>
      <c r="B1082" s="537" t="s">
        <v>135</v>
      </c>
      <c r="C1082" s="537"/>
      <c r="D1082" s="537"/>
      <c r="E1082" s="537"/>
      <c r="F1082" s="538"/>
      <c r="G1082" s="114" t="s">
        <v>640</v>
      </c>
    </row>
    <row r="1083" spans="1:7" ht="13.5" thickBot="1">
      <c r="A1083" s="115"/>
      <c r="B1083" s="116"/>
      <c r="C1083" s="125"/>
      <c r="D1083" s="126"/>
      <c r="E1083" s="127"/>
      <c r="F1083" s="128"/>
      <c r="G1083" s="129"/>
    </row>
    <row r="1084" spans="1:7" ht="13.5" thickBot="1">
      <c r="A1084" s="539" t="s">
        <v>24</v>
      </c>
      <c r="B1084" s="540"/>
      <c r="C1084" s="540"/>
      <c r="D1084" s="540"/>
      <c r="E1084" s="540"/>
      <c r="F1084" s="541"/>
      <c r="G1084" s="245">
        <v>270.14</v>
      </c>
    </row>
    <row r="1087" spans="1:7">
      <c r="A1087" s="188"/>
      <c r="B1087" s="189"/>
      <c r="C1087" s="533" t="s">
        <v>1</v>
      </c>
      <c r="D1087" s="533"/>
      <c r="E1087" s="533"/>
      <c r="F1087" s="533"/>
      <c r="G1087" s="105" t="s">
        <v>4</v>
      </c>
    </row>
    <row r="1088" spans="1:7" ht="32.25" customHeight="1">
      <c r="A1088" s="542" t="s">
        <v>633</v>
      </c>
      <c r="B1088" s="543"/>
      <c r="C1088" s="534" t="s">
        <v>526</v>
      </c>
      <c r="D1088" s="535"/>
      <c r="E1088" s="535"/>
      <c r="F1088" s="106">
        <v>1008.0300000000001</v>
      </c>
      <c r="G1088" s="107" t="s">
        <v>15</v>
      </c>
    </row>
    <row r="1089" spans="1:7">
      <c r="A1089" s="224"/>
      <c r="B1089" s="225"/>
      <c r="C1089" s="233" t="s">
        <v>131</v>
      </c>
      <c r="D1089" s="225"/>
      <c r="E1089" s="225"/>
      <c r="F1089" s="225"/>
      <c r="G1089" s="226"/>
    </row>
    <row r="1090" spans="1:7">
      <c r="A1090" s="108" t="s">
        <v>67</v>
      </c>
      <c r="B1090" s="108" t="s">
        <v>0</v>
      </c>
      <c r="C1090" s="109" t="s">
        <v>38</v>
      </c>
      <c r="D1090" s="108" t="s">
        <v>4</v>
      </c>
      <c r="E1090" s="110" t="s">
        <v>132</v>
      </c>
      <c r="F1090" s="111" t="s">
        <v>133</v>
      </c>
      <c r="G1090" s="111" t="s">
        <v>134</v>
      </c>
    </row>
    <row r="1091" spans="1:7">
      <c r="A1091" s="190" t="s">
        <v>373</v>
      </c>
      <c r="B1091" s="190" t="s">
        <v>682</v>
      </c>
      <c r="C1091" s="112" t="s">
        <v>683</v>
      </c>
      <c r="D1091" s="192" t="s">
        <v>15</v>
      </c>
      <c r="E1091" s="191">
        <v>1</v>
      </c>
      <c r="F1091" s="113">
        <v>971.19</v>
      </c>
      <c r="G1091" s="113">
        <v>971.19</v>
      </c>
    </row>
    <row r="1092" spans="1:7">
      <c r="A1092" s="190"/>
      <c r="B1092" s="190"/>
      <c r="C1092" s="112" t="s">
        <v>640</v>
      </c>
      <c r="D1092" s="192" t="s">
        <v>640</v>
      </c>
      <c r="E1092" s="191"/>
      <c r="F1092" s="220" t="s">
        <v>640</v>
      </c>
      <c r="G1092" s="113" t="s">
        <v>640</v>
      </c>
    </row>
    <row r="1093" spans="1:7">
      <c r="A1093" s="190"/>
      <c r="B1093" s="190"/>
      <c r="C1093" s="112" t="s">
        <v>640</v>
      </c>
      <c r="D1093" s="192" t="s">
        <v>640</v>
      </c>
      <c r="E1093" s="191"/>
      <c r="F1093" s="220" t="s">
        <v>640</v>
      </c>
      <c r="G1093" s="113" t="s">
        <v>640</v>
      </c>
    </row>
    <row r="1094" spans="1:7">
      <c r="A1094" s="536" t="s">
        <v>135</v>
      </c>
      <c r="B1094" s="537"/>
      <c r="C1094" s="537"/>
      <c r="D1094" s="537"/>
      <c r="E1094" s="537"/>
      <c r="F1094" s="538"/>
      <c r="G1094" s="114">
        <v>971.19</v>
      </c>
    </row>
    <row r="1095" spans="1:7">
      <c r="A1095" s="115"/>
      <c r="B1095" s="116"/>
      <c r="C1095" s="117"/>
      <c r="D1095" s="118"/>
      <c r="E1095" s="119"/>
      <c r="F1095" s="120"/>
      <c r="G1095" s="121"/>
    </row>
    <row r="1096" spans="1:7">
      <c r="A1096" s="224"/>
      <c r="B1096" s="225"/>
      <c r="C1096" s="233" t="s">
        <v>136</v>
      </c>
      <c r="D1096" s="225"/>
      <c r="E1096" s="225"/>
      <c r="F1096" s="225"/>
      <c r="G1096" s="226"/>
    </row>
    <row r="1097" spans="1:7">
      <c r="A1097" s="108" t="s">
        <v>67</v>
      </c>
      <c r="B1097" s="108" t="s">
        <v>0</v>
      </c>
      <c r="C1097" s="109" t="s">
        <v>38</v>
      </c>
      <c r="D1097" s="108" t="s">
        <v>4</v>
      </c>
      <c r="E1097" s="110" t="s">
        <v>132</v>
      </c>
      <c r="F1097" s="111" t="s">
        <v>133</v>
      </c>
      <c r="G1097" s="111" t="s">
        <v>134</v>
      </c>
    </row>
    <row r="1098" spans="1:7">
      <c r="A1098" s="190" t="s">
        <v>69</v>
      </c>
      <c r="B1098" s="190">
        <v>88264</v>
      </c>
      <c r="C1098" s="112" t="s">
        <v>76</v>
      </c>
      <c r="D1098" s="192" t="s">
        <v>42</v>
      </c>
      <c r="E1098" s="191">
        <v>1</v>
      </c>
      <c r="F1098" s="113">
        <v>21.02</v>
      </c>
      <c r="G1098" s="113">
        <v>21.02</v>
      </c>
    </row>
    <row r="1099" spans="1:7">
      <c r="A1099" s="190" t="s">
        <v>69</v>
      </c>
      <c r="B1099" s="190">
        <v>88247</v>
      </c>
      <c r="C1099" s="112" t="s">
        <v>87</v>
      </c>
      <c r="D1099" s="192" t="s">
        <v>42</v>
      </c>
      <c r="E1099" s="191">
        <v>1</v>
      </c>
      <c r="F1099" s="113">
        <v>15.82</v>
      </c>
      <c r="G1099" s="113">
        <v>15.82</v>
      </c>
    </row>
    <row r="1100" spans="1:7">
      <c r="A1100" s="190"/>
      <c r="B1100" s="190"/>
      <c r="C1100" s="112" t="s">
        <v>640</v>
      </c>
      <c r="D1100" s="192" t="s">
        <v>640</v>
      </c>
      <c r="E1100" s="191"/>
      <c r="F1100" s="220" t="s">
        <v>640</v>
      </c>
      <c r="G1100" s="113" t="s">
        <v>640</v>
      </c>
    </row>
    <row r="1101" spans="1:7">
      <c r="A1101" s="536" t="s">
        <v>135</v>
      </c>
      <c r="B1101" s="537"/>
      <c r="C1101" s="537"/>
      <c r="D1101" s="537"/>
      <c r="E1101" s="537"/>
      <c r="F1101" s="538"/>
      <c r="G1101" s="114">
        <v>36.840000000000003</v>
      </c>
    </row>
    <row r="1102" spans="1:7">
      <c r="A1102" s="115"/>
      <c r="B1102" s="116"/>
      <c r="C1102" s="122"/>
      <c r="D1102" s="116"/>
      <c r="E1102" s="123"/>
      <c r="F1102" s="124"/>
      <c r="G1102" s="121"/>
    </row>
    <row r="1103" spans="1:7">
      <c r="A1103" s="224"/>
      <c r="B1103" s="225"/>
      <c r="C1103" s="233" t="s">
        <v>137</v>
      </c>
      <c r="D1103" s="225"/>
      <c r="E1103" s="225"/>
      <c r="F1103" s="225"/>
      <c r="G1103" s="226"/>
    </row>
    <row r="1104" spans="1:7">
      <c r="A1104" s="108" t="s">
        <v>67</v>
      </c>
      <c r="B1104" s="108" t="s">
        <v>0</v>
      </c>
      <c r="C1104" s="109" t="s">
        <v>38</v>
      </c>
      <c r="D1104" s="108" t="s">
        <v>4</v>
      </c>
      <c r="E1104" s="110" t="s">
        <v>132</v>
      </c>
      <c r="F1104" s="111" t="s">
        <v>133</v>
      </c>
      <c r="G1104" s="111" t="s">
        <v>134</v>
      </c>
    </row>
    <row r="1105" spans="1:7">
      <c r="A1105" s="190"/>
      <c r="B1105" s="190"/>
      <c r="C1105" s="112" t="s">
        <v>640</v>
      </c>
      <c r="D1105" s="192" t="s">
        <v>640</v>
      </c>
      <c r="E1105" s="191"/>
      <c r="F1105" s="220" t="s">
        <v>640</v>
      </c>
      <c r="G1105" s="113" t="s">
        <v>640</v>
      </c>
    </row>
    <row r="1106" spans="1:7">
      <c r="A1106" s="190"/>
      <c r="B1106" s="190"/>
      <c r="C1106" s="112" t="s">
        <v>640</v>
      </c>
      <c r="D1106" s="192" t="s">
        <v>640</v>
      </c>
      <c r="E1106" s="191"/>
      <c r="F1106" s="220" t="s">
        <v>640</v>
      </c>
      <c r="G1106" s="113" t="s">
        <v>640</v>
      </c>
    </row>
    <row r="1107" spans="1:7">
      <c r="A1107" s="190"/>
      <c r="B1107" s="190"/>
      <c r="C1107" s="112" t="s">
        <v>640</v>
      </c>
      <c r="D1107" s="192" t="s">
        <v>640</v>
      </c>
      <c r="E1107" s="191"/>
      <c r="F1107" s="220" t="s">
        <v>640</v>
      </c>
      <c r="G1107" s="113" t="s">
        <v>640</v>
      </c>
    </row>
    <row r="1108" spans="1:7">
      <c r="A1108" s="536" t="s">
        <v>135</v>
      </c>
      <c r="B1108" s="537" t="s">
        <v>135</v>
      </c>
      <c r="C1108" s="537"/>
      <c r="D1108" s="537"/>
      <c r="E1108" s="537"/>
      <c r="F1108" s="538"/>
      <c r="G1108" s="114" t="s">
        <v>640</v>
      </c>
    </row>
    <row r="1109" spans="1:7" ht="13.5" thickBot="1">
      <c r="A1109" s="115"/>
      <c r="B1109" s="116"/>
      <c r="C1109" s="125"/>
      <c r="D1109" s="126"/>
      <c r="E1109" s="127"/>
      <c r="F1109" s="128"/>
      <c r="G1109" s="129"/>
    </row>
    <row r="1110" spans="1:7" ht="13.5" thickBot="1">
      <c r="A1110" s="539" t="s">
        <v>24</v>
      </c>
      <c r="B1110" s="540"/>
      <c r="C1110" s="540"/>
      <c r="D1110" s="540"/>
      <c r="E1110" s="540"/>
      <c r="F1110" s="541"/>
      <c r="G1110" s="245">
        <v>1008.0300000000001</v>
      </c>
    </row>
    <row r="1113" spans="1:7">
      <c r="A1113" s="188"/>
      <c r="B1113" s="189"/>
      <c r="C1113" s="533" t="s">
        <v>1</v>
      </c>
      <c r="D1113" s="533"/>
      <c r="E1113" s="533"/>
      <c r="F1113" s="533"/>
      <c r="G1113" s="105" t="s">
        <v>4</v>
      </c>
    </row>
    <row r="1114" spans="1:7" ht="32.25" customHeight="1">
      <c r="A1114" s="542" t="s">
        <v>635</v>
      </c>
      <c r="B1114" s="543"/>
      <c r="C1114" s="534" t="s">
        <v>527</v>
      </c>
      <c r="D1114" s="535"/>
      <c r="E1114" s="535"/>
      <c r="F1114" s="106">
        <v>79.174999999999997</v>
      </c>
      <c r="G1114" s="107" t="s">
        <v>15</v>
      </c>
    </row>
    <row r="1115" spans="1:7">
      <c r="A1115" s="224"/>
      <c r="B1115" s="225"/>
      <c r="C1115" s="233" t="s">
        <v>131</v>
      </c>
      <c r="D1115" s="225"/>
      <c r="E1115" s="225"/>
      <c r="F1115" s="225"/>
      <c r="G1115" s="226"/>
    </row>
    <row r="1116" spans="1:7">
      <c r="A1116" s="108" t="s">
        <v>67</v>
      </c>
      <c r="B1116" s="108" t="s">
        <v>0</v>
      </c>
      <c r="C1116" s="109" t="s">
        <v>38</v>
      </c>
      <c r="D1116" s="108" t="s">
        <v>4</v>
      </c>
      <c r="E1116" s="110" t="s">
        <v>132</v>
      </c>
      <c r="F1116" s="111" t="s">
        <v>133</v>
      </c>
      <c r="G1116" s="111" t="s">
        <v>134</v>
      </c>
    </row>
    <row r="1117" spans="1:7" ht="15">
      <c r="A1117" s="190" t="s">
        <v>69</v>
      </c>
      <c r="B1117">
        <v>1322</v>
      </c>
      <c r="C1117" s="112" t="s">
        <v>684</v>
      </c>
      <c r="D1117" s="192" t="s">
        <v>195</v>
      </c>
      <c r="E1117" s="191">
        <v>0.5</v>
      </c>
      <c r="F1117" s="113">
        <v>5.79</v>
      </c>
      <c r="G1117" s="113">
        <v>2.895</v>
      </c>
    </row>
    <row r="1118" spans="1:7">
      <c r="A1118" s="190"/>
      <c r="B1118" s="190"/>
      <c r="C1118" s="112" t="s">
        <v>640</v>
      </c>
      <c r="D1118" s="192" t="s">
        <v>640</v>
      </c>
      <c r="E1118" s="191"/>
      <c r="F1118" s="220" t="s">
        <v>640</v>
      </c>
      <c r="G1118" s="113" t="s">
        <v>640</v>
      </c>
    </row>
    <row r="1119" spans="1:7">
      <c r="A1119" s="190"/>
      <c r="B1119" s="190"/>
      <c r="C1119" s="112" t="s">
        <v>640</v>
      </c>
      <c r="D1119" s="192" t="s">
        <v>640</v>
      </c>
      <c r="E1119" s="191"/>
      <c r="F1119" s="220" t="s">
        <v>640</v>
      </c>
      <c r="G1119" s="113" t="s">
        <v>640</v>
      </c>
    </row>
    <row r="1120" spans="1:7">
      <c r="A1120" s="536" t="s">
        <v>135</v>
      </c>
      <c r="B1120" s="537"/>
      <c r="C1120" s="537"/>
      <c r="D1120" s="537"/>
      <c r="E1120" s="537"/>
      <c r="F1120" s="538"/>
      <c r="G1120" s="114">
        <v>2.895</v>
      </c>
    </row>
    <row r="1121" spans="1:9">
      <c r="A1121" s="115"/>
      <c r="B1121" s="116"/>
      <c r="C1121" s="117"/>
      <c r="D1121" s="118"/>
      <c r="E1121" s="119"/>
      <c r="F1121" s="120"/>
      <c r="G1121" s="121"/>
    </row>
    <row r="1122" spans="1:9">
      <c r="A1122" s="224"/>
      <c r="B1122" s="225"/>
      <c r="C1122" s="233" t="s">
        <v>136</v>
      </c>
      <c r="D1122" s="225"/>
      <c r="E1122" s="225"/>
      <c r="F1122" s="225"/>
      <c r="G1122" s="226"/>
    </row>
    <row r="1123" spans="1:9">
      <c r="A1123" s="108" t="s">
        <v>67</v>
      </c>
      <c r="B1123" s="108" t="s">
        <v>0</v>
      </c>
      <c r="C1123" s="109" t="s">
        <v>38</v>
      </c>
      <c r="D1123" s="108" t="s">
        <v>4</v>
      </c>
      <c r="E1123" s="110" t="s">
        <v>132</v>
      </c>
      <c r="F1123" s="111" t="s">
        <v>133</v>
      </c>
      <c r="G1123" s="111" t="s">
        <v>134</v>
      </c>
    </row>
    <row r="1124" spans="1:9">
      <c r="A1124" s="190" t="s">
        <v>69</v>
      </c>
      <c r="B1124" s="190">
        <v>88264</v>
      </c>
      <c r="C1124" s="112" t="s">
        <v>76</v>
      </c>
      <c r="D1124" s="192" t="s">
        <v>42</v>
      </c>
      <c r="E1124" s="191">
        <v>2.5</v>
      </c>
      <c r="F1124" s="407">
        <v>21.02</v>
      </c>
      <c r="G1124" s="113">
        <v>52.55</v>
      </c>
      <c r="I1124" s="409">
        <f>F1124/1.68</f>
        <v>12.511904761904763</v>
      </c>
    </row>
    <row r="1125" spans="1:9">
      <c r="A1125" s="190" t="s">
        <v>69</v>
      </c>
      <c r="B1125" s="190">
        <v>88247</v>
      </c>
      <c r="C1125" s="112" t="s">
        <v>87</v>
      </c>
      <c r="D1125" s="192" t="s">
        <v>42</v>
      </c>
      <c r="E1125" s="191">
        <v>1.5</v>
      </c>
      <c r="F1125" s="407">
        <v>15.82</v>
      </c>
      <c r="G1125" s="113">
        <v>23.73</v>
      </c>
      <c r="I1125" s="409">
        <f>F1125/1.68</f>
        <v>9.4166666666666679</v>
      </c>
    </row>
    <row r="1126" spans="1:9">
      <c r="A1126" s="190"/>
      <c r="B1126" s="190"/>
      <c r="C1126" s="112" t="s">
        <v>640</v>
      </c>
      <c r="D1126" s="192" t="s">
        <v>640</v>
      </c>
      <c r="E1126" s="191"/>
      <c r="F1126" s="220" t="s">
        <v>640</v>
      </c>
      <c r="G1126" s="113" t="s">
        <v>640</v>
      </c>
    </row>
    <row r="1127" spans="1:9">
      <c r="A1127" s="536" t="s">
        <v>135</v>
      </c>
      <c r="B1127" s="537"/>
      <c r="C1127" s="537"/>
      <c r="D1127" s="537"/>
      <c r="E1127" s="537"/>
      <c r="F1127" s="538"/>
      <c r="G1127" s="114">
        <v>76.28</v>
      </c>
    </row>
    <row r="1128" spans="1:9">
      <c r="A1128" s="115"/>
      <c r="B1128" s="116"/>
      <c r="C1128" s="122"/>
      <c r="D1128" s="116"/>
      <c r="E1128" s="123"/>
      <c r="F1128" s="124"/>
      <c r="G1128" s="121"/>
    </row>
    <row r="1129" spans="1:9">
      <c r="A1129" s="224"/>
      <c r="B1129" s="225"/>
      <c r="C1129" s="233" t="s">
        <v>137</v>
      </c>
      <c r="D1129" s="225"/>
      <c r="E1129" s="225"/>
      <c r="F1129" s="225"/>
      <c r="G1129" s="226"/>
    </row>
    <row r="1130" spans="1:9">
      <c r="A1130" s="108" t="s">
        <v>67</v>
      </c>
      <c r="B1130" s="108" t="s">
        <v>0</v>
      </c>
      <c r="C1130" s="109" t="s">
        <v>38</v>
      </c>
      <c r="D1130" s="108" t="s">
        <v>4</v>
      </c>
      <c r="E1130" s="110" t="s">
        <v>132</v>
      </c>
      <c r="F1130" s="111" t="s">
        <v>133</v>
      </c>
      <c r="G1130" s="111" t="s">
        <v>134</v>
      </c>
    </row>
    <row r="1131" spans="1:9">
      <c r="A1131" s="190"/>
      <c r="B1131" s="190"/>
      <c r="C1131" s="112" t="s">
        <v>640</v>
      </c>
      <c r="D1131" s="192" t="s">
        <v>640</v>
      </c>
      <c r="E1131" s="191"/>
      <c r="F1131" s="220" t="s">
        <v>640</v>
      </c>
      <c r="G1131" s="113" t="s">
        <v>640</v>
      </c>
    </row>
    <row r="1132" spans="1:9">
      <c r="A1132" s="190"/>
      <c r="B1132" s="190"/>
      <c r="C1132" s="112" t="s">
        <v>640</v>
      </c>
      <c r="D1132" s="192" t="s">
        <v>640</v>
      </c>
      <c r="E1132" s="191"/>
      <c r="F1132" s="220" t="s">
        <v>640</v>
      </c>
      <c r="G1132" s="113" t="s">
        <v>640</v>
      </c>
    </row>
    <row r="1133" spans="1:9">
      <c r="A1133" s="190"/>
      <c r="B1133" s="190"/>
      <c r="C1133" s="112" t="s">
        <v>640</v>
      </c>
      <c r="D1133" s="192" t="s">
        <v>640</v>
      </c>
      <c r="E1133" s="191"/>
      <c r="F1133" s="220" t="s">
        <v>640</v>
      </c>
      <c r="G1133" s="113" t="s">
        <v>640</v>
      </c>
    </row>
    <row r="1134" spans="1:9">
      <c r="A1134" s="536" t="s">
        <v>135</v>
      </c>
      <c r="B1134" s="537" t="s">
        <v>135</v>
      </c>
      <c r="C1134" s="537"/>
      <c r="D1134" s="537"/>
      <c r="E1134" s="537"/>
      <c r="F1134" s="538"/>
      <c r="G1134" s="114" t="s">
        <v>640</v>
      </c>
    </row>
    <row r="1135" spans="1:9" ht="13.5" thickBot="1">
      <c r="A1135" s="115"/>
      <c r="B1135" s="116"/>
      <c r="C1135" s="125"/>
      <c r="D1135" s="126"/>
      <c r="E1135" s="127"/>
      <c r="F1135" s="128"/>
      <c r="G1135" s="129"/>
    </row>
    <row r="1136" spans="1:9" ht="13.5" thickBot="1">
      <c r="A1136" s="539" t="s">
        <v>24</v>
      </c>
      <c r="B1136" s="540"/>
      <c r="C1136" s="540"/>
      <c r="D1136" s="540"/>
      <c r="E1136" s="540"/>
      <c r="F1136" s="541"/>
      <c r="G1136" s="245">
        <v>79.174999999999997</v>
      </c>
    </row>
    <row r="1139" spans="1:7">
      <c r="A1139" s="188"/>
      <c r="B1139" s="189"/>
      <c r="C1139" s="533" t="s">
        <v>1</v>
      </c>
      <c r="D1139" s="533"/>
      <c r="E1139" s="533"/>
      <c r="F1139" s="533"/>
      <c r="G1139" s="105" t="s">
        <v>4</v>
      </c>
    </row>
    <row r="1140" spans="1:7" ht="69.75" customHeight="1">
      <c r="A1140" s="542" t="s">
        <v>432</v>
      </c>
      <c r="B1140" s="543"/>
      <c r="C1140" s="534" t="s">
        <v>528</v>
      </c>
      <c r="D1140" s="535"/>
      <c r="E1140" s="535"/>
      <c r="F1140" s="106">
        <v>73.388119999999986</v>
      </c>
      <c r="G1140" s="107" t="s">
        <v>66</v>
      </c>
    </row>
    <row r="1141" spans="1:7">
      <c r="A1141" s="224"/>
      <c r="B1141" s="225"/>
      <c r="C1141" s="233" t="s">
        <v>131</v>
      </c>
      <c r="D1141" s="225"/>
      <c r="E1141" s="225"/>
      <c r="F1141" s="225"/>
      <c r="G1141" s="226"/>
    </row>
    <row r="1142" spans="1:7">
      <c r="A1142" s="108" t="s">
        <v>67</v>
      </c>
      <c r="B1142" s="108" t="s">
        <v>0</v>
      </c>
      <c r="C1142" s="109" t="s">
        <v>38</v>
      </c>
      <c r="D1142" s="108" t="s">
        <v>4</v>
      </c>
      <c r="E1142" s="110" t="s">
        <v>132</v>
      </c>
      <c r="F1142" s="111" t="s">
        <v>133</v>
      </c>
      <c r="G1142" s="111" t="s">
        <v>134</v>
      </c>
    </row>
    <row r="1143" spans="1:7" ht="24">
      <c r="A1143" s="190" t="s">
        <v>69</v>
      </c>
      <c r="B1143" s="190">
        <v>926</v>
      </c>
      <c r="C1143" s="112" t="s">
        <v>199</v>
      </c>
      <c r="D1143" s="192" t="s">
        <v>194</v>
      </c>
      <c r="E1143" s="191">
        <v>1.0149999999999999</v>
      </c>
      <c r="F1143" s="113">
        <v>40.700000000000003</v>
      </c>
      <c r="G1143" s="113">
        <v>41.310499999999998</v>
      </c>
    </row>
    <row r="1144" spans="1:7" ht="24">
      <c r="A1144" s="190" t="s">
        <v>69</v>
      </c>
      <c r="B1144" s="190">
        <v>21127</v>
      </c>
      <c r="C1144" s="112" t="s">
        <v>204</v>
      </c>
      <c r="D1144" s="192" t="s">
        <v>193</v>
      </c>
      <c r="E1144" s="191">
        <v>8.9999999999999993E-3</v>
      </c>
      <c r="F1144" s="113">
        <v>2.98</v>
      </c>
      <c r="G1144" s="113">
        <v>2.6819999999999997E-2</v>
      </c>
    </row>
    <row r="1145" spans="1:7">
      <c r="A1145" s="190"/>
      <c r="B1145" s="190"/>
      <c r="C1145" s="112" t="s">
        <v>640</v>
      </c>
      <c r="D1145" s="192" t="s">
        <v>640</v>
      </c>
      <c r="E1145" s="191"/>
      <c r="F1145" s="220" t="s">
        <v>640</v>
      </c>
      <c r="G1145" s="113" t="s">
        <v>640</v>
      </c>
    </row>
    <row r="1146" spans="1:7">
      <c r="A1146" s="536" t="s">
        <v>135</v>
      </c>
      <c r="B1146" s="537"/>
      <c r="C1146" s="537"/>
      <c r="D1146" s="537"/>
      <c r="E1146" s="537"/>
      <c r="F1146" s="538"/>
      <c r="G1146" s="114">
        <v>41.337319999999998</v>
      </c>
    </row>
    <row r="1147" spans="1:7">
      <c r="A1147" s="115"/>
      <c r="B1147" s="116"/>
      <c r="C1147" s="117"/>
      <c r="D1147" s="118"/>
      <c r="E1147" s="119"/>
      <c r="F1147" s="120"/>
      <c r="G1147" s="121"/>
    </row>
    <row r="1148" spans="1:7">
      <c r="A1148" s="224"/>
      <c r="B1148" s="225"/>
      <c r="C1148" s="233" t="s">
        <v>136</v>
      </c>
      <c r="D1148" s="225"/>
      <c r="E1148" s="225"/>
      <c r="F1148" s="225"/>
      <c r="G1148" s="226"/>
    </row>
    <row r="1149" spans="1:7">
      <c r="A1149" s="108" t="s">
        <v>67</v>
      </c>
      <c r="B1149" s="108" t="s">
        <v>0</v>
      </c>
      <c r="C1149" s="109" t="s">
        <v>38</v>
      </c>
      <c r="D1149" s="108" t="s">
        <v>4</v>
      </c>
      <c r="E1149" s="110" t="s">
        <v>132</v>
      </c>
      <c r="F1149" s="111" t="s">
        <v>133</v>
      </c>
      <c r="G1149" s="111" t="s">
        <v>134</v>
      </c>
    </row>
    <row r="1150" spans="1:7">
      <c r="A1150" s="190" t="s">
        <v>69</v>
      </c>
      <c r="B1150" s="190">
        <v>88264</v>
      </c>
      <c r="C1150" s="112" t="s">
        <v>76</v>
      </c>
      <c r="D1150" s="192" t="s">
        <v>42</v>
      </c>
      <c r="E1150" s="191">
        <v>0.87</v>
      </c>
      <c r="F1150" s="113">
        <v>21.02</v>
      </c>
      <c r="G1150" s="113">
        <v>18.287399999999998</v>
      </c>
    </row>
    <row r="1151" spans="1:7">
      <c r="A1151" s="190" t="s">
        <v>69</v>
      </c>
      <c r="B1151" s="190">
        <v>88247</v>
      </c>
      <c r="C1151" s="112" t="s">
        <v>87</v>
      </c>
      <c r="D1151" s="192" t="s">
        <v>42</v>
      </c>
      <c r="E1151" s="191">
        <v>0.87</v>
      </c>
      <c r="F1151" s="113">
        <v>15.82</v>
      </c>
      <c r="G1151" s="113">
        <v>13.763400000000001</v>
      </c>
    </row>
    <row r="1152" spans="1:7">
      <c r="A1152" s="190"/>
      <c r="B1152" s="190"/>
      <c r="C1152" s="112" t="s">
        <v>640</v>
      </c>
      <c r="D1152" s="192" t="s">
        <v>640</v>
      </c>
      <c r="E1152" s="191"/>
      <c r="F1152" s="220" t="s">
        <v>640</v>
      </c>
      <c r="G1152" s="113" t="s">
        <v>640</v>
      </c>
    </row>
    <row r="1153" spans="1:7">
      <c r="A1153" s="536" t="s">
        <v>135</v>
      </c>
      <c r="B1153" s="537"/>
      <c r="C1153" s="537"/>
      <c r="D1153" s="537"/>
      <c r="E1153" s="537"/>
      <c r="F1153" s="538"/>
      <c r="G1153" s="114">
        <v>32.050799999999995</v>
      </c>
    </row>
    <row r="1154" spans="1:7">
      <c r="A1154" s="115"/>
      <c r="B1154" s="116"/>
      <c r="C1154" s="122"/>
      <c r="D1154" s="116"/>
      <c r="E1154" s="123"/>
      <c r="F1154" s="124"/>
      <c r="G1154" s="121"/>
    </row>
    <row r="1155" spans="1:7">
      <c r="A1155" s="224"/>
      <c r="B1155" s="225"/>
      <c r="C1155" s="233" t="s">
        <v>137</v>
      </c>
      <c r="D1155" s="225"/>
      <c r="E1155" s="225"/>
      <c r="F1155" s="225"/>
      <c r="G1155" s="226"/>
    </row>
    <row r="1156" spans="1:7">
      <c r="A1156" s="108" t="s">
        <v>67</v>
      </c>
      <c r="B1156" s="108" t="s">
        <v>0</v>
      </c>
      <c r="C1156" s="109" t="s">
        <v>38</v>
      </c>
      <c r="D1156" s="108" t="s">
        <v>4</v>
      </c>
      <c r="E1156" s="110" t="s">
        <v>132</v>
      </c>
      <c r="F1156" s="111" t="s">
        <v>133</v>
      </c>
      <c r="G1156" s="111" t="s">
        <v>134</v>
      </c>
    </row>
    <row r="1157" spans="1:7">
      <c r="A1157" s="190"/>
      <c r="B1157" s="190"/>
      <c r="C1157" s="112" t="s">
        <v>640</v>
      </c>
      <c r="D1157" s="192" t="s">
        <v>640</v>
      </c>
      <c r="E1157" s="191"/>
      <c r="F1157" s="220" t="s">
        <v>640</v>
      </c>
      <c r="G1157" s="113" t="s">
        <v>640</v>
      </c>
    </row>
    <row r="1158" spans="1:7">
      <c r="A1158" s="190"/>
      <c r="B1158" s="190"/>
      <c r="C1158" s="112" t="s">
        <v>640</v>
      </c>
      <c r="D1158" s="192" t="s">
        <v>640</v>
      </c>
      <c r="E1158" s="191"/>
      <c r="F1158" s="220" t="s">
        <v>640</v>
      </c>
      <c r="G1158" s="113" t="s">
        <v>640</v>
      </c>
    </row>
    <row r="1159" spans="1:7">
      <c r="A1159" s="190"/>
      <c r="B1159" s="190"/>
      <c r="C1159" s="112" t="s">
        <v>640</v>
      </c>
      <c r="D1159" s="192" t="s">
        <v>640</v>
      </c>
      <c r="E1159" s="191"/>
      <c r="F1159" s="220" t="s">
        <v>640</v>
      </c>
      <c r="G1159" s="113" t="s">
        <v>640</v>
      </c>
    </row>
    <row r="1160" spans="1:7">
      <c r="A1160" s="536" t="s">
        <v>135</v>
      </c>
      <c r="B1160" s="537" t="s">
        <v>135</v>
      </c>
      <c r="C1160" s="537"/>
      <c r="D1160" s="537"/>
      <c r="E1160" s="537"/>
      <c r="F1160" s="538"/>
      <c r="G1160" s="114" t="s">
        <v>640</v>
      </c>
    </row>
    <row r="1161" spans="1:7" ht="13.5" thickBot="1">
      <c r="A1161" s="115"/>
      <c r="B1161" s="116"/>
      <c r="C1161" s="125"/>
      <c r="D1161" s="126"/>
      <c r="E1161" s="127"/>
      <c r="F1161" s="128"/>
      <c r="G1161" s="129"/>
    </row>
    <row r="1162" spans="1:7" ht="13.5" thickBot="1">
      <c r="A1162" s="539" t="s">
        <v>24</v>
      </c>
      <c r="B1162" s="540"/>
      <c r="C1162" s="540"/>
      <c r="D1162" s="540"/>
      <c r="E1162" s="540"/>
      <c r="F1162" s="541"/>
      <c r="G1162" s="245">
        <v>73.388119999999986</v>
      </c>
    </row>
    <row r="1165" spans="1:7">
      <c r="A1165" s="188"/>
      <c r="B1165" s="189"/>
      <c r="C1165" s="533" t="s">
        <v>1</v>
      </c>
      <c r="D1165" s="533"/>
      <c r="E1165" s="533"/>
      <c r="F1165" s="533"/>
      <c r="G1165" s="105" t="s">
        <v>4</v>
      </c>
    </row>
    <row r="1166" spans="1:7" ht="32.25" customHeight="1">
      <c r="A1166" s="542" t="s">
        <v>433</v>
      </c>
      <c r="B1166" s="543"/>
      <c r="C1166" s="534" t="s">
        <v>735</v>
      </c>
      <c r="D1166" s="535"/>
      <c r="E1166" s="535"/>
      <c r="F1166" s="106">
        <v>47.543333333333337</v>
      </c>
      <c r="G1166" s="107" t="s">
        <v>66</v>
      </c>
    </row>
    <row r="1167" spans="1:7">
      <c r="A1167" s="224"/>
      <c r="B1167" s="225"/>
      <c r="C1167" s="233" t="s">
        <v>131</v>
      </c>
      <c r="D1167" s="225"/>
      <c r="E1167" s="225"/>
      <c r="F1167" s="225"/>
      <c r="G1167" s="226"/>
    </row>
    <row r="1168" spans="1:7">
      <c r="A1168" s="108" t="s">
        <v>67</v>
      </c>
      <c r="B1168" s="108" t="s">
        <v>0</v>
      </c>
      <c r="C1168" s="109" t="s">
        <v>38</v>
      </c>
      <c r="D1168" s="108" t="s">
        <v>4</v>
      </c>
      <c r="E1168" s="110" t="s">
        <v>132</v>
      </c>
      <c r="F1168" s="111" t="s">
        <v>133</v>
      </c>
      <c r="G1168" s="111" t="s">
        <v>134</v>
      </c>
    </row>
    <row r="1169" spans="1:7">
      <c r="A1169" s="190" t="s">
        <v>373</v>
      </c>
      <c r="B1169" s="190" t="s">
        <v>434</v>
      </c>
      <c r="C1169" s="112" t="s">
        <v>305</v>
      </c>
      <c r="D1169" s="192" t="s">
        <v>66</v>
      </c>
      <c r="E1169" s="191">
        <v>1</v>
      </c>
      <c r="F1169" s="113">
        <f>'Mapa de Cotações'!J38</f>
        <v>38.333333333333336</v>
      </c>
      <c r="G1169" s="113">
        <v>38.333333333333336</v>
      </c>
    </row>
    <row r="1170" spans="1:7">
      <c r="A1170" s="190"/>
      <c r="B1170" s="190"/>
      <c r="C1170" s="112" t="s">
        <v>640</v>
      </c>
      <c r="D1170" s="192" t="s">
        <v>640</v>
      </c>
      <c r="E1170" s="191"/>
      <c r="F1170" s="220" t="s">
        <v>640</v>
      </c>
      <c r="G1170" s="113" t="s">
        <v>640</v>
      </c>
    </row>
    <row r="1171" spans="1:7">
      <c r="A1171" s="190"/>
      <c r="B1171" s="190"/>
      <c r="C1171" s="112" t="s">
        <v>640</v>
      </c>
      <c r="D1171" s="192" t="s">
        <v>640</v>
      </c>
      <c r="E1171" s="191"/>
      <c r="F1171" s="220" t="s">
        <v>640</v>
      </c>
      <c r="G1171" s="113" t="s">
        <v>640</v>
      </c>
    </row>
    <row r="1172" spans="1:7">
      <c r="A1172" s="536" t="s">
        <v>135</v>
      </c>
      <c r="B1172" s="537"/>
      <c r="C1172" s="537"/>
      <c r="D1172" s="537"/>
      <c r="E1172" s="537"/>
      <c r="F1172" s="538"/>
      <c r="G1172" s="114">
        <v>38.333333333333336</v>
      </c>
    </row>
    <row r="1173" spans="1:7">
      <c r="A1173" s="115"/>
      <c r="B1173" s="116"/>
      <c r="C1173" s="117"/>
      <c r="D1173" s="118"/>
      <c r="E1173" s="119"/>
      <c r="F1173" s="120"/>
      <c r="G1173" s="121"/>
    </row>
    <row r="1174" spans="1:7">
      <c r="A1174" s="224"/>
      <c r="B1174" s="225"/>
      <c r="C1174" s="233" t="s">
        <v>136</v>
      </c>
      <c r="D1174" s="225"/>
      <c r="E1174" s="225"/>
      <c r="F1174" s="225"/>
      <c r="G1174" s="226"/>
    </row>
    <row r="1175" spans="1:7">
      <c r="A1175" s="108" t="s">
        <v>67</v>
      </c>
      <c r="B1175" s="108" t="s">
        <v>0</v>
      </c>
      <c r="C1175" s="109" t="s">
        <v>38</v>
      </c>
      <c r="D1175" s="108" t="s">
        <v>4</v>
      </c>
      <c r="E1175" s="110" t="s">
        <v>132</v>
      </c>
      <c r="F1175" s="111" t="s">
        <v>133</v>
      </c>
      <c r="G1175" s="111" t="s">
        <v>134</v>
      </c>
    </row>
    <row r="1176" spans="1:7">
      <c r="A1176" s="190" t="s">
        <v>69</v>
      </c>
      <c r="B1176" s="190">
        <v>88264</v>
      </c>
      <c r="C1176" s="112" t="s">
        <v>76</v>
      </c>
      <c r="D1176" s="192" t="s">
        <v>42</v>
      </c>
      <c r="E1176" s="191">
        <v>0.25</v>
      </c>
      <c r="F1176" s="113">
        <v>21.02</v>
      </c>
      <c r="G1176" s="113">
        <v>5.2549999999999999</v>
      </c>
    </row>
    <row r="1177" spans="1:7">
      <c r="A1177" s="190" t="s">
        <v>69</v>
      </c>
      <c r="B1177" s="190">
        <v>88247</v>
      </c>
      <c r="C1177" s="112" t="s">
        <v>87</v>
      </c>
      <c r="D1177" s="192" t="s">
        <v>42</v>
      </c>
      <c r="E1177" s="191">
        <v>0.25</v>
      </c>
      <c r="F1177" s="113">
        <v>15.82</v>
      </c>
      <c r="G1177" s="113">
        <v>3.9550000000000001</v>
      </c>
    </row>
    <row r="1178" spans="1:7">
      <c r="A1178" s="190"/>
      <c r="B1178" s="190"/>
      <c r="C1178" s="112" t="s">
        <v>640</v>
      </c>
      <c r="D1178" s="192" t="s">
        <v>640</v>
      </c>
      <c r="E1178" s="191"/>
      <c r="F1178" s="220" t="s">
        <v>640</v>
      </c>
      <c r="G1178" s="113" t="s">
        <v>640</v>
      </c>
    </row>
    <row r="1179" spans="1:7">
      <c r="A1179" s="536" t="s">
        <v>135</v>
      </c>
      <c r="B1179" s="537"/>
      <c r="C1179" s="537"/>
      <c r="D1179" s="537"/>
      <c r="E1179" s="537"/>
      <c r="F1179" s="538"/>
      <c r="G1179" s="114">
        <v>9.2100000000000009</v>
      </c>
    </row>
    <row r="1180" spans="1:7">
      <c r="A1180" s="115"/>
      <c r="B1180" s="116"/>
      <c r="C1180" s="122"/>
      <c r="D1180" s="116"/>
      <c r="E1180" s="123"/>
      <c r="F1180" s="124"/>
      <c r="G1180" s="121"/>
    </row>
    <row r="1181" spans="1:7">
      <c r="A1181" s="224"/>
      <c r="B1181" s="225"/>
      <c r="C1181" s="233" t="s">
        <v>137</v>
      </c>
      <c r="D1181" s="225"/>
      <c r="E1181" s="225"/>
      <c r="F1181" s="225"/>
      <c r="G1181" s="226"/>
    </row>
    <row r="1182" spans="1:7">
      <c r="A1182" s="108" t="s">
        <v>67</v>
      </c>
      <c r="B1182" s="108" t="s">
        <v>0</v>
      </c>
      <c r="C1182" s="109" t="s">
        <v>38</v>
      </c>
      <c r="D1182" s="108" t="s">
        <v>4</v>
      </c>
      <c r="E1182" s="110" t="s">
        <v>132</v>
      </c>
      <c r="F1182" s="111" t="s">
        <v>133</v>
      </c>
      <c r="G1182" s="111" t="s">
        <v>134</v>
      </c>
    </row>
    <row r="1183" spans="1:7">
      <c r="A1183" s="190"/>
      <c r="B1183" s="190"/>
      <c r="C1183" s="112" t="s">
        <v>640</v>
      </c>
      <c r="D1183" s="192" t="s">
        <v>640</v>
      </c>
      <c r="E1183" s="191"/>
      <c r="F1183" s="220" t="s">
        <v>640</v>
      </c>
      <c r="G1183" s="113" t="s">
        <v>640</v>
      </c>
    </row>
    <row r="1184" spans="1:7">
      <c r="A1184" s="190"/>
      <c r="B1184" s="190"/>
      <c r="C1184" s="112" t="s">
        <v>640</v>
      </c>
      <c r="D1184" s="192" t="s">
        <v>640</v>
      </c>
      <c r="E1184" s="191"/>
      <c r="F1184" s="220" t="s">
        <v>640</v>
      </c>
      <c r="G1184" s="113" t="s">
        <v>640</v>
      </c>
    </row>
    <row r="1185" spans="1:7">
      <c r="A1185" s="190"/>
      <c r="B1185" s="190"/>
      <c r="C1185" s="112" t="s">
        <v>640</v>
      </c>
      <c r="D1185" s="192" t="s">
        <v>640</v>
      </c>
      <c r="E1185" s="191"/>
      <c r="F1185" s="220" t="s">
        <v>640</v>
      </c>
      <c r="G1185" s="113" t="s">
        <v>640</v>
      </c>
    </row>
    <row r="1186" spans="1:7">
      <c r="A1186" s="536" t="s">
        <v>135</v>
      </c>
      <c r="B1186" s="537" t="s">
        <v>135</v>
      </c>
      <c r="C1186" s="537"/>
      <c r="D1186" s="537"/>
      <c r="E1186" s="537"/>
      <c r="F1186" s="538"/>
      <c r="G1186" s="114" t="s">
        <v>640</v>
      </c>
    </row>
    <row r="1187" spans="1:7" ht="13.5" thickBot="1">
      <c r="A1187" s="115"/>
      <c r="B1187" s="116"/>
      <c r="C1187" s="125"/>
      <c r="D1187" s="126"/>
      <c r="E1187" s="127"/>
      <c r="F1187" s="128"/>
      <c r="G1187" s="129"/>
    </row>
    <row r="1188" spans="1:7" ht="13.5" thickBot="1">
      <c r="A1188" s="539" t="s">
        <v>24</v>
      </c>
      <c r="B1188" s="540"/>
      <c r="C1188" s="540"/>
      <c r="D1188" s="540"/>
      <c r="E1188" s="540"/>
      <c r="F1188" s="541"/>
      <c r="G1188" s="245">
        <v>47.543333333333337</v>
      </c>
    </row>
    <row r="1191" spans="1:7">
      <c r="A1191" s="188"/>
      <c r="B1191" s="189"/>
      <c r="C1191" s="533" t="s">
        <v>1</v>
      </c>
      <c r="D1191" s="533"/>
      <c r="E1191" s="533"/>
      <c r="F1191" s="533"/>
      <c r="G1191" s="105" t="s">
        <v>4</v>
      </c>
    </row>
    <row r="1192" spans="1:7" ht="32.25" customHeight="1">
      <c r="A1192" s="542" t="s">
        <v>437</v>
      </c>
      <c r="B1192" s="543"/>
      <c r="C1192" s="534" t="s">
        <v>436</v>
      </c>
      <c r="D1192" s="535"/>
      <c r="E1192" s="535"/>
      <c r="F1192" s="106">
        <v>21.677999999999997</v>
      </c>
      <c r="G1192" s="107" t="s">
        <v>15</v>
      </c>
    </row>
    <row r="1193" spans="1:7">
      <c r="A1193" s="224"/>
      <c r="B1193" s="225"/>
      <c r="C1193" s="233" t="s">
        <v>131</v>
      </c>
      <c r="D1193" s="225"/>
      <c r="E1193" s="225"/>
      <c r="F1193" s="225"/>
      <c r="G1193" s="226"/>
    </row>
    <row r="1194" spans="1:7">
      <c r="A1194" s="108" t="s">
        <v>67</v>
      </c>
      <c r="B1194" s="108" t="s">
        <v>0</v>
      </c>
      <c r="C1194" s="109" t="s">
        <v>38</v>
      </c>
      <c r="D1194" s="108" t="s">
        <v>4</v>
      </c>
      <c r="E1194" s="110" t="s">
        <v>132</v>
      </c>
      <c r="F1194" s="111" t="s">
        <v>133</v>
      </c>
      <c r="G1194" s="111" t="s">
        <v>134</v>
      </c>
    </row>
    <row r="1195" spans="1:7">
      <c r="A1195" s="190" t="s">
        <v>69</v>
      </c>
      <c r="B1195" s="190">
        <v>38101</v>
      </c>
      <c r="C1195" s="112" t="s">
        <v>206</v>
      </c>
      <c r="D1195" s="192" t="s">
        <v>193</v>
      </c>
      <c r="E1195" s="191">
        <v>1</v>
      </c>
      <c r="F1195" s="113">
        <v>5.35</v>
      </c>
      <c r="G1195" s="113">
        <v>5.35</v>
      </c>
    </row>
    <row r="1196" spans="1:7">
      <c r="A1196" s="190" t="s">
        <v>69</v>
      </c>
      <c r="B1196" s="190">
        <v>38101</v>
      </c>
      <c r="C1196" s="112" t="s">
        <v>206</v>
      </c>
      <c r="D1196" s="192" t="s">
        <v>193</v>
      </c>
      <c r="E1196" s="191">
        <v>1</v>
      </c>
      <c r="F1196" s="113">
        <v>5.35</v>
      </c>
      <c r="G1196" s="113">
        <v>5.35</v>
      </c>
    </row>
    <row r="1197" spans="1:7" ht="36">
      <c r="A1197" s="190" t="s">
        <v>69</v>
      </c>
      <c r="B1197" s="190">
        <v>39257</v>
      </c>
      <c r="C1197" s="112" t="s">
        <v>200</v>
      </c>
      <c r="D1197" s="192" t="s">
        <v>194</v>
      </c>
      <c r="E1197" s="191">
        <v>1</v>
      </c>
      <c r="F1197" s="113">
        <v>3.09</v>
      </c>
      <c r="G1197" s="113">
        <v>3.09</v>
      </c>
    </row>
    <row r="1198" spans="1:7">
      <c r="A1198" s="536" t="s">
        <v>135</v>
      </c>
      <c r="B1198" s="537"/>
      <c r="C1198" s="537"/>
      <c r="D1198" s="537"/>
      <c r="E1198" s="537"/>
      <c r="F1198" s="538"/>
      <c r="G1198" s="114">
        <v>13.79</v>
      </c>
    </row>
    <row r="1199" spans="1:7">
      <c r="A1199" s="115"/>
      <c r="B1199" s="116"/>
      <c r="C1199" s="117"/>
      <c r="D1199" s="118"/>
      <c r="E1199" s="119"/>
      <c r="F1199" s="120"/>
      <c r="G1199" s="121"/>
    </row>
    <row r="1200" spans="1:7">
      <c r="A1200" s="224"/>
      <c r="B1200" s="225"/>
      <c r="C1200" s="233" t="s">
        <v>136</v>
      </c>
      <c r="D1200" s="225"/>
      <c r="E1200" s="225"/>
      <c r="F1200" s="225"/>
      <c r="G1200" s="226"/>
    </row>
    <row r="1201" spans="1:7">
      <c r="A1201" s="108" t="s">
        <v>67</v>
      </c>
      <c r="B1201" s="108" t="s">
        <v>0</v>
      </c>
      <c r="C1201" s="109" t="s">
        <v>38</v>
      </c>
      <c r="D1201" s="108" t="s">
        <v>4</v>
      </c>
      <c r="E1201" s="110" t="s">
        <v>132</v>
      </c>
      <c r="F1201" s="111" t="s">
        <v>133</v>
      </c>
      <c r="G1201" s="111" t="s">
        <v>134</v>
      </c>
    </row>
    <row r="1202" spans="1:7">
      <c r="A1202" s="190" t="s">
        <v>69</v>
      </c>
      <c r="B1202" s="190">
        <v>88264</v>
      </c>
      <c r="C1202" s="112" t="s">
        <v>76</v>
      </c>
      <c r="D1202" s="192" t="s">
        <v>42</v>
      </c>
      <c r="E1202" s="191">
        <v>0.3</v>
      </c>
      <c r="F1202" s="113">
        <v>21.02</v>
      </c>
      <c r="G1202" s="113">
        <v>6.306</v>
      </c>
    </row>
    <row r="1203" spans="1:7">
      <c r="A1203" s="190" t="s">
        <v>69</v>
      </c>
      <c r="B1203" s="190">
        <v>88247</v>
      </c>
      <c r="C1203" s="112" t="s">
        <v>87</v>
      </c>
      <c r="D1203" s="192" t="s">
        <v>42</v>
      </c>
      <c r="E1203" s="191">
        <v>0.1</v>
      </c>
      <c r="F1203" s="113">
        <v>15.82</v>
      </c>
      <c r="G1203" s="113">
        <v>1.5820000000000001</v>
      </c>
    </row>
    <row r="1204" spans="1:7">
      <c r="A1204" s="190"/>
      <c r="B1204" s="190"/>
      <c r="C1204" s="112" t="s">
        <v>640</v>
      </c>
      <c r="D1204" s="192" t="s">
        <v>640</v>
      </c>
      <c r="E1204" s="191"/>
      <c r="F1204" s="220" t="s">
        <v>640</v>
      </c>
      <c r="G1204" s="113" t="s">
        <v>640</v>
      </c>
    </row>
    <row r="1205" spans="1:7">
      <c r="A1205" s="536" t="s">
        <v>135</v>
      </c>
      <c r="B1205" s="537"/>
      <c r="C1205" s="537"/>
      <c r="D1205" s="537"/>
      <c r="E1205" s="537"/>
      <c r="F1205" s="538"/>
      <c r="G1205" s="114">
        <v>7.8879999999999999</v>
      </c>
    </row>
    <row r="1206" spans="1:7">
      <c r="A1206" s="115"/>
      <c r="B1206" s="116"/>
      <c r="C1206" s="122"/>
      <c r="D1206" s="116"/>
      <c r="E1206" s="123"/>
      <c r="F1206" s="124"/>
      <c r="G1206" s="121"/>
    </row>
    <row r="1207" spans="1:7">
      <c r="A1207" s="224"/>
      <c r="B1207" s="225"/>
      <c r="C1207" s="233" t="s">
        <v>137</v>
      </c>
      <c r="D1207" s="225"/>
      <c r="E1207" s="225"/>
      <c r="F1207" s="225"/>
      <c r="G1207" s="226"/>
    </row>
    <row r="1208" spans="1:7">
      <c r="A1208" s="108" t="s">
        <v>67</v>
      </c>
      <c r="B1208" s="108" t="s">
        <v>0</v>
      </c>
      <c r="C1208" s="109" t="s">
        <v>38</v>
      </c>
      <c r="D1208" s="108" t="s">
        <v>4</v>
      </c>
      <c r="E1208" s="110" t="s">
        <v>132</v>
      </c>
      <c r="F1208" s="111" t="s">
        <v>133</v>
      </c>
      <c r="G1208" s="111" t="s">
        <v>134</v>
      </c>
    </row>
    <row r="1209" spans="1:7">
      <c r="A1209" s="190"/>
      <c r="B1209" s="190"/>
      <c r="C1209" s="112" t="s">
        <v>640</v>
      </c>
      <c r="D1209" s="192" t="s">
        <v>640</v>
      </c>
      <c r="E1209" s="191"/>
      <c r="F1209" s="220" t="s">
        <v>640</v>
      </c>
      <c r="G1209" s="113" t="s">
        <v>640</v>
      </c>
    </row>
    <row r="1210" spans="1:7">
      <c r="A1210" s="190"/>
      <c r="B1210" s="190"/>
      <c r="C1210" s="112" t="s">
        <v>640</v>
      </c>
      <c r="D1210" s="192" t="s">
        <v>640</v>
      </c>
      <c r="E1210" s="191"/>
      <c r="F1210" s="220" t="s">
        <v>640</v>
      </c>
      <c r="G1210" s="113" t="s">
        <v>640</v>
      </c>
    </row>
    <row r="1211" spans="1:7">
      <c r="A1211" s="190"/>
      <c r="B1211" s="190"/>
      <c r="C1211" s="112" t="s">
        <v>640</v>
      </c>
      <c r="D1211" s="192" t="s">
        <v>640</v>
      </c>
      <c r="E1211" s="191"/>
      <c r="F1211" s="220" t="s">
        <v>640</v>
      </c>
      <c r="G1211" s="113" t="s">
        <v>640</v>
      </c>
    </row>
    <row r="1212" spans="1:7">
      <c r="A1212" s="536" t="s">
        <v>135</v>
      </c>
      <c r="B1212" s="537" t="s">
        <v>135</v>
      </c>
      <c r="C1212" s="537"/>
      <c r="D1212" s="537"/>
      <c r="E1212" s="537"/>
      <c r="F1212" s="538"/>
      <c r="G1212" s="114" t="s">
        <v>640</v>
      </c>
    </row>
    <row r="1213" spans="1:7" ht="13.5" thickBot="1">
      <c r="A1213" s="115"/>
      <c r="B1213" s="116"/>
      <c r="C1213" s="125"/>
      <c r="D1213" s="126"/>
      <c r="E1213" s="127"/>
      <c r="F1213" s="128"/>
      <c r="G1213" s="129"/>
    </row>
    <row r="1214" spans="1:7" ht="13.5" thickBot="1">
      <c r="A1214" s="539" t="s">
        <v>24</v>
      </c>
      <c r="B1214" s="540"/>
      <c r="C1214" s="540"/>
      <c r="D1214" s="540"/>
      <c r="E1214" s="540"/>
      <c r="F1214" s="541"/>
      <c r="G1214" s="245">
        <v>21.677999999999997</v>
      </c>
    </row>
    <row r="1217" spans="1:7">
      <c r="A1217" s="188"/>
      <c r="B1217" s="189"/>
      <c r="C1217" s="533" t="s">
        <v>1</v>
      </c>
      <c r="D1217" s="533"/>
      <c r="E1217" s="533"/>
      <c r="F1217" s="533"/>
      <c r="G1217" s="105" t="s">
        <v>4</v>
      </c>
    </row>
    <row r="1218" spans="1:7" ht="32.25" customHeight="1">
      <c r="A1218" s="542" t="s">
        <v>438</v>
      </c>
      <c r="B1218" s="543"/>
      <c r="C1218" s="534" t="s">
        <v>365</v>
      </c>
      <c r="D1218" s="535"/>
      <c r="E1218" s="535"/>
      <c r="F1218" s="106">
        <v>14.986000000000001</v>
      </c>
      <c r="G1218" s="107" t="s">
        <v>66</v>
      </c>
    </row>
    <row r="1219" spans="1:7">
      <c r="A1219" s="224"/>
      <c r="B1219" s="225"/>
      <c r="C1219" s="233" t="s">
        <v>131</v>
      </c>
      <c r="D1219" s="225"/>
      <c r="E1219" s="225"/>
      <c r="F1219" s="225"/>
      <c r="G1219" s="226"/>
    </row>
    <row r="1220" spans="1:7">
      <c r="A1220" s="108" t="s">
        <v>67</v>
      </c>
      <c r="B1220" s="108" t="s">
        <v>0</v>
      </c>
      <c r="C1220" s="109" t="s">
        <v>38</v>
      </c>
      <c r="D1220" s="108" t="s">
        <v>4</v>
      </c>
      <c r="E1220" s="110" t="s">
        <v>132</v>
      </c>
      <c r="F1220" s="111" t="s">
        <v>133</v>
      </c>
      <c r="G1220" s="111" t="s">
        <v>134</v>
      </c>
    </row>
    <row r="1221" spans="1:7">
      <c r="A1221" s="190" t="s">
        <v>69</v>
      </c>
      <c r="B1221" s="190">
        <v>39996</v>
      </c>
      <c r="C1221" s="112" t="s">
        <v>207</v>
      </c>
      <c r="D1221" s="192" t="s">
        <v>194</v>
      </c>
      <c r="E1221" s="191">
        <v>5</v>
      </c>
      <c r="F1221" s="113">
        <v>1.84</v>
      </c>
      <c r="G1221" s="113">
        <v>9.2000000000000011</v>
      </c>
    </row>
    <row r="1222" spans="1:7">
      <c r="A1222" s="190"/>
      <c r="B1222" s="190"/>
      <c r="C1222" s="112" t="s">
        <v>640</v>
      </c>
      <c r="D1222" s="192" t="s">
        <v>640</v>
      </c>
      <c r="E1222" s="191"/>
      <c r="F1222" s="220" t="s">
        <v>640</v>
      </c>
      <c r="G1222" s="113" t="s">
        <v>640</v>
      </c>
    </row>
    <row r="1223" spans="1:7">
      <c r="A1223" s="190"/>
      <c r="B1223" s="190"/>
      <c r="C1223" s="112" t="s">
        <v>640</v>
      </c>
      <c r="D1223" s="192" t="s">
        <v>640</v>
      </c>
      <c r="E1223" s="191"/>
      <c r="F1223" s="220" t="s">
        <v>640</v>
      </c>
      <c r="G1223" s="113" t="s">
        <v>640</v>
      </c>
    </row>
    <row r="1224" spans="1:7">
      <c r="A1224" s="536" t="s">
        <v>135</v>
      </c>
      <c r="B1224" s="537"/>
      <c r="C1224" s="537"/>
      <c r="D1224" s="537"/>
      <c r="E1224" s="537"/>
      <c r="F1224" s="538"/>
      <c r="G1224" s="114">
        <v>9.2000000000000011</v>
      </c>
    </row>
    <row r="1225" spans="1:7">
      <c r="A1225" s="115"/>
      <c r="B1225" s="116"/>
      <c r="C1225" s="117"/>
      <c r="D1225" s="118"/>
      <c r="E1225" s="119"/>
      <c r="F1225" s="120"/>
      <c r="G1225" s="121"/>
    </row>
    <row r="1226" spans="1:7">
      <c r="A1226" s="224"/>
      <c r="B1226" s="225"/>
      <c r="C1226" s="233" t="s">
        <v>136</v>
      </c>
      <c r="D1226" s="225"/>
      <c r="E1226" s="225"/>
      <c r="F1226" s="225"/>
      <c r="G1226" s="226"/>
    </row>
    <row r="1227" spans="1:7">
      <c r="A1227" s="108" t="s">
        <v>67</v>
      </c>
      <c r="B1227" s="108" t="s">
        <v>0</v>
      </c>
      <c r="C1227" s="109" t="s">
        <v>38</v>
      </c>
      <c r="D1227" s="108" t="s">
        <v>4</v>
      </c>
      <c r="E1227" s="110" t="s">
        <v>132</v>
      </c>
      <c r="F1227" s="111" t="s">
        <v>133</v>
      </c>
      <c r="G1227" s="111" t="s">
        <v>134</v>
      </c>
    </row>
    <row r="1228" spans="1:7">
      <c r="A1228" s="190" t="s">
        <v>69</v>
      </c>
      <c r="B1228" s="190">
        <v>88264</v>
      </c>
      <c r="C1228" s="112" t="s">
        <v>76</v>
      </c>
      <c r="D1228" s="192" t="s">
        <v>42</v>
      </c>
      <c r="E1228" s="191">
        <v>0.2</v>
      </c>
      <c r="F1228" s="113">
        <v>21.02</v>
      </c>
      <c r="G1228" s="113">
        <v>4.2039999999999997</v>
      </c>
    </row>
    <row r="1229" spans="1:7">
      <c r="A1229" s="190" t="s">
        <v>69</v>
      </c>
      <c r="B1229" s="190">
        <v>88247</v>
      </c>
      <c r="C1229" s="112" t="s">
        <v>87</v>
      </c>
      <c r="D1229" s="192" t="s">
        <v>42</v>
      </c>
      <c r="E1229" s="191">
        <v>0.1</v>
      </c>
      <c r="F1229" s="113">
        <v>15.82</v>
      </c>
      <c r="G1229" s="113">
        <v>1.5820000000000001</v>
      </c>
    </row>
    <row r="1230" spans="1:7">
      <c r="A1230" s="190"/>
      <c r="B1230" s="190"/>
      <c r="C1230" s="112" t="s">
        <v>640</v>
      </c>
      <c r="D1230" s="192" t="s">
        <v>640</v>
      </c>
      <c r="E1230" s="191"/>
      <c r="F1230" s="220" t="s">
        <v>640</v>
      </c>
      <c r="G1230" s="113" t="s">
        <v>640</v>
      </c>
    </row>
    <row r="1231" spans="1:7">
      <c r="A1231" s="536" t="s">
        <v>135</v>
      </c>
      <c r="B1231" s="537"/>
      <c r="C1231" s="537"/>
      <c r="D1231" s="537"/>
      <c r="E1231" s="537"/>
      <c r="F1231" s="538"/>
      <c r="G1231" s="114">
        <v>5.7859999999999996</v>
      </c>
    </row>
    <row r="1232" spans="1:7">
      <c r="A1232" s="115"/>
      <c r="B1232" s="116"/>
      <c r="C1232" s="122"/>
      <c r="D1232" s="116"/>
      <c r="E1232" s="123"/>
      <c r="F1232" s="124"/>
      <c r="G1232" s="121"/>
    </row>
    <row r="1233" spans="1:7">
      <c r="A1233" s="224"/>
      <c r="B1233" s="225"/>
      <c r="C1233" s="233" t="s">
        <v>137</v>
      </c>
      <c r="D1233" s="225"/>
      <c r="E1233" s="225"/>
      <c r="F1233" s="225"/>
      <c r="G1233" s="226"/>
    </row>
    <row r="1234" spans="1:7">
      <c r="A1234" s="108" t="s">
        <v>67</v>
      </c>
      <c r="B1234" s="108" t="s">
        <v>0</v>
      </c>
      <c r="C1234" s="109" t="s">
        <v>38</v>
      </c>
      <c r="D1234" s="108" t="s">
        <v>4</v>
      </c>
      <c r="E1234" s="110" t="s">
        <v>132</v>
      </c>
      <c r="F1234" s="111" t="s">
        <v>133</v>
      </c>
      <c r="G1234" s="111" t="s">
        <v>134</v>
      </c>
    </row>
    <row r="1235" spans="1:7">
      <c r="A1235" s="190"/>
      <c r="B1235" s="190"/>
      <c r="C1235" s="112" t="s">
        <v>640</v>
      </c>
      <c r="D1235" s="192" t="s">
        <v>640</v>
      </c>
      <c r="E1235" s="191"/>
      <c r="F1235" s="220" t="s">
        <v>640</v>
      </c>
      <c r="G1235" s="113" t="s">
        <v>640</v>
      </c>
    </row>
    <row r="1236" spans="1:7">
      <c r="A1236" s="190"/>
      <c r="B1236" s="190"/>
      <c r="C1236" s="112" t="s">
        <v>640</v>
      </c>
      <c r="D1236" s="192" t="s">
        <v>640</v>
      </c>
      <c r="E1236" s="191"/>
      <c r="F1236" s="220" t="s">
        <v>640</v>
      </c>
      <c r="G1236" s="113" t="s">
        <v>640</v>
      </c>
    </row>
    <row r="1237" spans="1:7">
      <c r="A1237" s="190"/>
      <c r="B1237" s="190"/>
      <c r="C1237" s="112" t="s">
        <v>640</v>
      </c>
      <c r="D1237" s="192" t="s">
        <v>640</v>
      </c>
      <c r="E1237" s="191"/>
      <c r="F1237" s="220" t="s">
        <v>640</v>
      </c>
      <c r="G1237" s="113" t="s">
        <v>640</v>
      </c>
    </row>
    <row r="1238" spans="1:7">
      <c r="A1238" s="536" t="s">
        <v>135</v>
      </c>
      <c r="B1238" s="537" t="s">
        <v>135</v>
      </c>
      <c r="C1238" s="537"/>
      <c r="D1238" s="537"/>
      <c r="E1238" s="537"/>
      <c r="F1238" s="538"/>
      <c r="G1238" s="114" t="s">
        <v>640</v>
      </c>
    </row>
    <row r="1239" spans="1:7" ht="13.5" thickBot="1">
      <c r="A1239" s="115"/>
      <c r="B1239" s="116"/>
      <c r="C1239" s="125"/>
      <c r="D1239" s="126"/>
      <c r="E1239" s="127"/>
      <c r="F1239" s="128"/>
      <c r="G1239" s="129"/>
    </row>
    <row r="1240" spans="1:7" ht="13.5" thickBot="1">
      <c r="A1240" s="539" t="s">
        <v>24</v>
      </c>
      <c r="B1240" s="540"/>
      <c r="C1240" s="540"/>
      <c r="D1240" s="540"/>
      <c r="E1240" s="540"/>
      <c r="F1240" s="541"/>
      <c r="G1240" s="245">
        <v>14.986000000000001</v>
      </c>
    </row>
    <row r="1243" spans="1:7">
      <c r="A1243" s="188"/>
      <c r="B1243" s="189"/>
      <c r="C1243" s="533" t="s">
        <v>1</v>
      </c>
      <c r="D1243" s="533"/>
      <c r="E1243" s="533"/>
      <c r="F1243" s="533"/>
      <c r="G1243" s="105" t="s">
        <v>4</v>
      </c>
    </row>
    <row r="1244" spans="1:7" ht="32.25" customHeight="1">
      <c r="A1244" s="542" t="s">
        <v>439</v>
      </c>
      <c r="B1244" s="543"/>
      <c r="C1244" s="534" t="s">
        <v>741</v>
      </c>
      <c r="D1244" s="535"/>
      <c r="E1244" s="535"/>
      <c r="F1244" s="106">
        <f>G1266</f>
        <v>346.54</v>
      </c>
      <c r="G1244" s="107" t="s">
        <v>15</v>
      </c>
    </row>
    <row r="1245" spans="1:7">
      <c r="A1245" s="224"/>
      <c r="B1245" s="225"/>
      <c r="C1245" s="233" t="s">
        <v>131</v>
      </c>
      <c r="D1245" s="225"/>
      <c r="E1245" s="225"/>
      <c r="F1245" s="225"/>
      <c r="G1245" s="226"/>
    </row>
    <row r="1246" spans="1:7">
      <c r="A1246" s="108" t="s">
        <v>67</v>
      </c>
      <c r="B1246" s="108" t="s">
        <v>0</v>
      </c>
      <c r="C1246" s="109" t="s">
        <v>38</v>
      </c>
      <c r="D1246" s="108" t="s">
        <v>4</v>
      </c>
      <c r="E1246" s="110" t="s">
        <v>132</v>
      </c>
      <c r="F1246" s="111" t="s">
        <v>133</v>
      </c>
      <c r="G1246" s="111" t="s">
        <v>134</v>
      </c>
    </row>
    <row r="1247" spans="1:7">
      <c r="A1247" s="190" t="s">
        <v>373</v>
      </c>
      <c r="B1247" s="190" t="s">
        <v>440</v>
      </c>
      <c r="C1247" s="112" t="s">
        <v>736</v>
      </c>
      <c r="D1247" s="192" t="s">
        <v>15</v>
      </c>
      <c r="E1247" s="191">
        <v>1</v>
      </c>
      <c r="F1247" s="113">
        <f>'Mapa de Cotações'!J39</f>
        <v>346.54</v>
      </c>
      <c r="G1247" s="113">
        <f>F1247</f>
        <v>346.54</v>
      </c>
    </row>
    <row r="1248" spans="1:7">
      <c r="A1248" s="190"/>
      <c r="B1248" s="190"/>
      <c r="C1248" s="112" t="s">
        <v>640</v>
      </c>
      <c r="D1248" s="192" t="s">
        <v>640</v>
      </c>
      <c r="E1248" s="191"/>
      <c r="F1248" s="220" t="s">
        <v>640</v>
      </c>
      <c r="G1248" s="113" t="s">
        <v>640</v>
      </c>
    </row>
    <row r="1249" spans="1:7">
      <c r="A1249" s="190"/>
      <c r="B1249" s="190"/>
      <c r="C1249" s="112" t="s">
        <v>640</v>
      </c>
      <c r="D1249" s="192" t="s">
        <v>640</v>
      </c>
      <c r="E1249" s="191"/>
      <c r="F1249" s="220" t="s">
        <v>640</v>
      </c>
      <c r="G1249" s="113" t="s">
        <v>640</v>
      </c>
    </row>
    <row r="1250" spans="1:7">
      <c r="A1250" s="536" t="s">
        <v>135</v>
      </c>
      <c r="B1250" s="537"/>
      <c r="C1250" s="537"/>
      <c r="D1250" s="537"/>
      <c r="E1250" s="537"/>
      <c r="F1250" s="538"/>
      <c r="G1250" s="114">
        <f>G1247</f>
        <v>346.54</v>
      </c>
    </row>
    <row r="1251" spans="1:7">
      <c r="A1251" s="115"/>
      <c r="B1251" s="116"/>
      <c r="C1251" s="117"/>
      <c r="D1251" s="118"/>
      <c r="E1251" s="119"/>
      <c r="F1251" s="120"/>
      <c r="G1251" s="121"/>
    </row>
    <row r="1252" spans="1:7">
      <c r="A1252" s="224"/>
      <c r="B1252" s="225"/>
      <c r="C1252" s="233" t="s">
        <v>136</v>
      </c>
      <c r="D1252" s="225"/>
      <c r="E1252" s="225"/>
      <c r="F1252" s="225"/>
      <c r="G1252" s="226"/>
    </row>
    <row r="1253" spans="1:7">
      <c r="A1253" s="108" t="s">
        <v>67</v>
      </c>
      <c r="B1253" s="108" t="s">
        <v>0</v>
      </c>
      <c r="C1253" s="109" t="s">
        <v>38</v>
      </c>
      <c r="D1253" s="108" t="s">
        <v>4</v>
      </c>
      <c r="E1253" s="110" t="s">
        <v>132</v>
      </c>
      <c r="F1253" s="111" t="s">
        <v>133</v>
      </c>
      <c r="G1253" s="111" t="s">
        <v>134</v>
      </c>
    </row>
    <row r="1254" spans="1:7">
      <c r="A1254" s="190"/>
      <c r="B1254" s="190"/>
      <c r="C1254" s="112" t="s">
        <v>640</v>
      </c>
      <c r="D1254" s="192" t="s">
        <v>640</v>
      </c>
      <c r="E1254" s="191"/>
      <c r="F1254" s="220" t="s">
        <v>640</v>
      </c>
      <c r="G1254" s="113" t="s">
        <v>640</v>
      </c>
    </row>
    <row r="1255" spans="1:7">
      <c r="A1255" s="190"/>
      <c r="B1255" s="190"/>
      <c r="C1255" s="112" t="s">
        <v>640</v>
      </c>
      <c r="D1255" s="192" t="s">
        <v>640</v>
      </c>
      <c r="E1255" s="191"/>
      <c r="F1255" s="220" t="s">
        <v>640</v>
      </c>
      <c r="G1255" s="113" t="s">
        <v>640</v>
      </c>
    </row>
    <row r="1256" spans="1:7">
      <c r="A1256" s="190"/>
      <c r="B1256" s="190"/>
      <c r="C1256" s="112" t="s">
        <v>640</v>
      </c>
      <c r="D1256" s="192" t="s">
        <v>640</v>
      </c>
      <c r="E1256" s="191"/>
      <c r="F1256" s="220" t="s">
        <v>640</v>
      </c>
      <c r="G1256" s="113" t="s">
        <v>640</v>
      </c>
    </row>
    <row r="1257" spans="1:7">
      <c r="A1257" s="536" t="s">
        <v>135</v>
      </c>
      <c r="B1257" s="537"/>
      <c r="C1257" s="537"/>
      <c r="D1257" s="537"/>
      <c r="E1257" s="537"/>
      <c r="F1257" s="538"/>
      <c r="G1257" s="114" t="s">
        <v>640</v>
      </c>
    </row>
    <row r="1258" spans="1:7">
      <c r="A1258" s="115"/>
      <c r="B1258" s="116"/>
      <c r="C1258" s="122"/>
      <c r="D1258" s="116"/>
      <c r="E1258" s="123"/>
      <c r="F1258" s="124"/>
      <c r="G1258" s="121"/>
    </row>
    <row r="1259" spans="1:7">
      <c r="A1259" s="224"/>
      <c r="B1259" s="225"/>
      <c r="C1259" s="233" t="s">
        <v>137</v>
      </c>
      <c r="D1259" s="225"/>
      <c r="E1259" s="225"/>
      <c r="F1259" s="225"/>
      <c r="G1259" s="226"/>
    </row>
    <row r="1260" spans="1:7">
      <c r="A1260" s="108" t="s">
        <v>67</v>
      </c>
      <c r="B1260" s="108" t="s">
        <v>0</v>
      </c>
      <c r="C1260" s="109" t="s">
        <v>38</v>
      </c>
      <c r="D1260" s="108" t="s">
        <v>4</v>
      </c>
      <c r="E1260" s="110" t="s">
        <v>132</v>
      </c>
      <c r="F1260" s="111" t="s">
        <v>133</v>
      </c>
      <c r="G1260" s="111" t="s">
        <v>134</v>
      </c>
    </row>
    <row r="1261" spans="1:7">
      <c r="A1261" s="190"/>
      <c r="B1261" s="190"/>
      <c r="C1261" s="112" t="s">
        <v>640</v>
      </c>
      <c r="D1261" s="192" t="s">
        <v>640</v>
      </c>
      <c r="E1261" s="191"/>
      <c r="F1261" s="220" t="s">
        <v>640</v>
      </c>
      <c r="G1261" s="113" t="s">
        <v>640</v>
      </c>
    </row>
    <row r="1262" spans="1:7">
      <c r="A1262" s="190"/>
      <c r="B1262" s="190"/>
      <c r="C1262" s="112" t="s">
        <v>640</v>
      </c>
      <c r="D1262" s="192" t="s">
        <v>640</v>
      </c>
      <c r="E1262" s="191"/>
      <c r="F1262" s="220" t="s">
        <v>640</v>
      </c>
      <c r="G1262" s="113" t="s">
        <v>640</v>
      </c>
    </row>
    <row r="1263" spans="1:7">
      <c r="A1263" s="190"/>
      <c r="B1263" s="190"/>
      <c r="C1263" s="112" t="s">
        <v>640</v>
      </c>
      <c r="D1263" s="192" t="s">
        <v>640</v>
      </c>
      <c r="E1263" s="191"/>
      <c r="F1263" s="220" t="s">
        <v>640</v>
      </c>
      <c r="G1263" s="113" t="s">
        <v>640</v>
      </c>
    </row>
    <row r="1264" spans="1:7">
      <c r="A1264" s="536" t="s">
        <v>135</v>
      </c>
      <c r="B1264" s="537" t="s">
        <v>135</v>
      </c>
      <c r="C1264" s="537"/>
      <c r="D1264" s="537"/>
      <c r="E1264" s="537"/>
      <c r="F1264" s="538"/>
      <c r="G1264" s="114" t="s">
        <v>640</v>
      </c>
    </row>
    <row r="1265" spans="1:7" ht="13.5" thickBot="1">
      <c r="A1265" s="115"/>
      <c r="B1265" s="116"/>
      <c r="C1265" s="125"/>
      <c r="D1265" s="126"/>
      <c r="E1265" s="127"/>
      <c r="F1265" s="128"/>
      <c r="G1265" s="129"/>
    </row>
    <row r="1266" spans="1:7" ht="13.5" thickBot="1">
      <c r="A1266" s="539" t="s">
        <v>24</v>
      </c>
      <c r="B1266" s="540"/>
      <c r="C1266" s="540"/>
      <c r="D1266" s="540"/>
      <c r="E1266" s="540"/>
      <c r="F1266" s="541"/>
      <c r="G1266" s="245">
        <f>G1250</f>
        <v>346.54</v>
      </c>
    </row>
    <row r="1269" spans="1:7">
      <c r="A1269" s="188"/>
      <c r="B1269" s="189"/>
      <c r="C1269" s="533" t="s">
        <v>1</v>
      </c>
      <c r="D1269" s="533"/>
      <c r="E1269" s="533"/>
      <c r="F1269" s="533"/>
      <c r="G1269" s="105" t="s">
        <v>4</v>
      </c>
    </row>
    <row r="1270" spans="1:7" ht="32.25" customHeight="1">
      <c r="A1270" s="542" t="s">
        <v>441</v>
      </c>
      <c r="B1270" s="543"/>
      <c r="C1270" s="534" t="s">
        <v>562</v>
      </c>
      <c r="D1270" s="535"/>
      <c r="E1270" s="535"/>
      <c r="F1270" s="106">
        <f>G1292</f>
        <v>607.89</v>
      </c>
      <c r="G1270" s="107" t="s">
        <v>15</v>
      </c>
    </row>
    <row r="1271" spans="1:7">
      <c r="A1271" s="224"/>
      <c r="B1271" s="225"/>
      <c r="C1271" s="233" t="s">
        <v>131</v>
      </c>
      <c r="D1271" s="225"/>
      <c r="E1271" s="225"/>
      <c r="F1271" s="225"/>
      <c r="G1271" s="226"/>
    </row>
    <row r="1272" spans="1:7">
      <c r="A1272" s="108" t="s">
        <v>67</v>
      </c>
      <c r="B1272" s="108" t="s">
        <v>0</v>
      </c>
      <c r="C1272" s="109" t="s">
        <v>38</v>
      </c>
      <c r="D1272" s="108" t="s">
        <v>4</v>
      </c>
      <c r="E1272" s="110" t="s">
        <v>132</v>
      </c>
      <c r="F1272" s="111" t="s">
        <v>133</v>
      </c>
      <c r="G1272" s="111" t="s">
        <v>134</v>
      </c>
    </row>
    <row r="1273" spans="1:7">
      <c r="A1273" s="190" t="s">
        <v>373</v>
      </c>
      <c r="B1273" s="190" t="s">
        <v>443</v>
      </c>
      <c r="C1273" s="112" t="s">
        <v>250</v>
      </c>
      <c r="D1273" s="192" t="s">
        <v>15</v>
      </c>
      <c r="E1273" s="191">
        <v>1</v>
      </c>
      <c r="F1273" s="113">
        <f>'Mapa de Cotações'!J40</f>
        <v>607.89</v>
      </c>
      <c r="G1273" s="113">
        <f>F1273</f>
        <v>607.89</v>
      </c>
    </row>
    <row r="1274" spans="1:7">
      <c r="A1274" s="190"/>
      <c r="B1274" s="190"/>
      <c r="C1274" s="112" t="s">
        <v>640</v>
      </c>
      <c r="D1274" s="192" t="s">
        <v>640</v>
      </c>
      <c r="E1274" s="191"/>
      <c r="F1274" s="220" t="s">
        <v>640</v>
      </c>
      <c r="G1274" s="113" t="s">
        <v>640</v>
      </c>
    </row>
    <row r="1275" spans="1:7">
      <c r="A1275" s="190"/>
      <c r="B1275" s="190"/>
      <c r="C1275" s="112" t="s">
        <v>640</v>
      </c>
      <c r="D1275" s="192" t="s">
        <v>640</v>
      </c>
      <c r="E1275" s="191"/>
      <c r="F1275" s="220" t="s">
        <v>640</v>
      </c>
      <c r="G1275" s="113" t="s">
        <v>640</v>
      </c>
    </row>
    <row r="1276" spans="1:7">
      <c r="A1276" s="536" t="s">
        <v>135</v>
      </c>
      <c r="B1276" s="537"/>
      <c r="C1276" s="537"/>
      <c r="D1276" s="537"/>
      <c r="E1276" s="537"/>
      <c r="F1276" s="538"/>
      <c r="G1276" s="114">
        <f>G1273</f>
        <v>607.89</v>
      </c>
    </row>
    <row r="1277" spans="1:7">
      <c r="A1277" s="115"/>
      <c r="B1277" s="116"/>
      <c r="C1277" s="117"/>
      <c r="D1277" s="118"/>
      <c r="E1277" s="119"/>
      <c r="F1277" s="120"/>
      <c r="G1277" s="121"/>
    </row>
    <row r="1278" spans="1:7">
      <c r="A1278" s="224"/>
      <c r="B1278" s="225"/>
      <c r="C1278" s="233" t="s">
        <v>136</v>
      </c>
      <c r="D1278" s="225"/>
      <c r="E1278" s="225"/>
      <c r="F1278" s="225"/>
      <c r="G1278" s="226"/>
    </row>
    <row r="1279" spans="1:7">
      <c r="A1279" s="108" t="s">
        <v>67</v>
      </c>
      <c r="B1279" s="108" t="s">
        <v>0</v>
      </c>
      <c r="C1279" s="109" t="s">
        <v>38</v>
      </c>
      <c r="D1279" s="108" t="s">
        <v>4</v>
      </c>
      <c r="E1279" s="110" t="s">
        <v>132</v>
      </c>
      <c r="F1279" s="111" t="s">
        <v>133</v>
      </c>
      <c r="G1279" s="111" t="s">
        <v>134</v>
      </c>
    </row>
    <row r="1280" spans="1:7">
      <c r="A1280" s="190"/>
      <c r="B1280" s="190"/>
      <c r="C1280" s="112" t="s">
        <v>640</v>
      </c>
      <c r="D1280" s="192" t="s">
        <v>640</v>
      </c>
      <c r="E1280" s="191"/>
      <c r="F1280" s="220" t="s">
        <v>640</v>
      </c>
      <c r="G1280" s="113" t="s">
        <v>640</v>
      </c>
    </row>
    <row r="1281" spans="1:7">
      <c r="A1281" s="190"/>
      <c r="B1281" s="190"/>
      <c r="C1281" s="112" t="s">
        <v>640</v>
      </c>
      <c r="D1281" s="192" t="s">
        <v>640</v>
      </c>
      <c r="E1281" s="191"/>
      <c r="F1281" s="220" t="s">
        <v>640</v>
      </c>
      <c r="G1281" s="113" t="s">
        <v>640</v>
      </c>
    </row>
    <row r="1282" spans="1:7">
      <c r="A1282" s="190"/>
      <c r="B1282" s="190"/>
      <c r="C1282" s="112" t="s">
        <v>640</v>
      </c>
      <c r="D1282" s="192" t="s">
        <v>640</v>
      </c>
      <c r="E1282" s="191"/>
      <c r="F1282" s="220" t="s">
        <v>640</v>
      </c>
      <c r="G1282" s="113" t="s">
        <v>640</v>
      </c>
    </row>
    <row r="1283" spans="1:7">
      <c r="A1283" s="536" t="s">
        <v>135</v>
      </c>
      <c r="B1283" s="537"/>
      <c r="C1283" s="537"/>
      <c r="D1283" s="537"/>
      <c r="E1283" s="537"/>
      <c r="F1283" s="538"/>
      <c r="G1283" s="114" t="s">
        <v>640</v>
      </c>
    </row>
    <row r="1284" spans="1:7">
      <c r="A1284" s="115"/>
      <c r="B1284" s="116"/>
      <c r="C1284" s="122"/>
      <c r="D1284" s="116"/>
      <c r="E1284" s="123"/>
      <c r="F1284" s="124"/>
      <c r="G1284" s="121"/>
    </row>
    <row r="1285" spans="1:7">
      <c r="A1285" s="224"/>
      <c r="B1285" s="225"/>
      <c r="C1285" s="233" t="s">
        <v>137</v>
      </c>
      <c r="D1285" s="225"/>
      <c r="E1285" s="225"/>
      <c r="F1285" s="225"/>
      <c r="G1285" s="226"/>
    </row>
    <row r="1286" spans="1:7">
      <c r="A1286" s="108" t="s">
        <v>67</v>
      </c>
      <c r="B1286" s="108" t="s">
        <v>0</v>
      </c>
      <c r="C1286" s="109" t="s">
        <v>38</v>
      </c>
      <c r="D1286" s="108" t="s">
        <v>4</v>
      </c>
      <c r="E1286" s="110" t="s">
        <v>132</v>
      </c>
      <c r="F1286" s="111" t="s">
        <v>133</v>
      </c>
      <c r="G1286" s="111" t="s">
        <v>134</v>
      </c>
    </row>
    <row r="1287" spans="1:7">
      <c r="A1287" s="190"/>
      <c r="B1287" s="190"/>
      <c r="C1287" s="112" t="s">
        <v>640</v>
      </c>
      <c r="D1287" s="192" t="s">
        <v>640</v>
      </c>
      <c r="E1287" s="191"/>
      <c r="F1287" s="220" t="s">
        <v>640</v>
      </c>
      <c r="G1287" s="113" t="s">
        <v>640</v>
      </c>
    </row>
    <row r="1288" spans="1:7">
      <c r="A1288" s="190"/>
      <c r="B1288" s="190"/>
      <c r="C1288" s="112" t="s">
        <v>640</v>
      </c>
      <c r="D1288" s="192" t="s">
        <v>640</v>
      </c>
      <c r="E1288" s="191"/>
      <c r="F1288" s="220" t="s">
        <v>640</v>
      </c>
      <c r="G1288" s="113" t="s">
        <v>640</v>
      </c>
    </row>
    <row r="1289" spans="1:7">
      <c r="A1289" s="190"/>
      <c r="B1289" s="190"/>
      <c r="C1289" s="112" t="s">
        <v>640</v>
      </c>
      <c r="D1289" s="192" t="s">
        <v>640</v>
      </c>
      <c r="E1289" s="191"/>
      <c r="F1289" s="220" t="s">
        <v>640</v>
      </c>
      <c r="G1289" s="113" t="s">
        <v>640</v>
      </c>
    </row>
    <row r="1290" spans="1:7">
      <c r="A1290" s="536" t="s">
        <v>135</v>
      </c>
      <c r="B1290" s="537" t="s">
        <v>135</v>
      </c>
      <c r="C1290" s="537"/>
      <c r="D1290" s="537"/>
      <c r="E1290" s="537"/>
      <c r="F1290" s="538"/>
      <c r="G1290" s="114" t="s">
        <v>640</v>
      </c>
    </row>
    <row r="1291" spans="1:7" ht="13.5" thickBot="1">
      <c r="A1291" s="115"/>
      <c r="B1291" s="116"/>
      <c r="C1291" s="125"/>
      <c r="D1291" s="126"/>
      <c r="E1291" s="127"/>
      <c r="F1291" s="128"/>
      <c r="G1291" s="129"/>
    </row>
    <row r="1292" spans="1:7" ht="13.5" thickBot="1">
      <c r="A1292" s="539" t="s">
        <v>24</v>
      </c>
      <c r="B1292" s="540"/>
      <c r="C1292" s="540"/>
      <c r="D1292" s="540"/>
      <c r="E1292" s="540"/>
      <c r="F1292" s="541"/>
      <c r="G1292" s="245">
        <f>G1276</f>
        <v>607.89</v>
      </c>
    </row>
    <row r="1295" spans="1:7">
      <c r="A1295" s="188"/>
      <c r="B1295" s="189"/>
      <c r="C1295" s="533" t="s">
        <v>1</v>
      </c>
      <c r="D1295" s="533"/>
      <c r="E1295" s="533"/>
      <c r="F1295" s="533"/>
      <c r="G1295" s="105" t="s">
        <v>4</v>
      </c>
    </row>
    <row r="1296" spans="1:7" ht="32.25" customHeight="1">
      <c r="A1296" s="542" t="s">
        <v>442</v>
      </c>
      <c r="B1296" s="543"/>
      <c r="C1296" s="534" t="s">
        <v>564</v>
      </c>
      <c r="D1296" s="535"/>
      <c r="E1296" s="535"/>
      <c r="F1296" s="106">
        <f>G1318</f>
        <v>45.81</v>
      </c>
      <c r="G1296" s="107" t="s">
        <v>15</v>
      </c>
    </row>
    <row r="1297" spans="1:7">
      <c r="A1297" s="224"/>
      <c r="B1297" s="225"/>
      <c r="C1297" s="233" t="s">
        <v>131</v>
      </c>
      <c r="D1297" s="225"/>
      <c r="E1297" s="225"/>
      <c r="F1297" s="225"/>
      <c r="G1297" s="226"/>
    </row>
    <row r="1298" spans="1:7">
      <c r="A1298" s="108" t="s">
        <v>67</v>
      </c>
      <c r="B1298" s="108" t="s">
        <v>0</v>
      </c>
      <c r="C1298" s="109" t="s">
        <v>38</v>
      </c>
      <c r="D1298" s="108" t="s">
        <v>4</v>
      </c>
      <c r="E1298" s="110" t="s">
        <v>132</v>
      </c>
      <c r="F1298" s="111" t="s">
        <v>133</v>
      </c>
      <c r="G1298" s="111" t="s">
        <v>134</v>
      </c>
    </row>
    <row r="1299" spans="1:7">
      <c r="A1299" s="190" t="s">
        <v>373</v>
      </c>
      <c r="B1299" s="190" t="s">
        <v>444</v>
      </c>
      <c r="C1299" s="112" t="s">
        <v>251</v>
      </c>
      <c r="D1299" s="192" t="s">
        <v>15</v>
      </c>
      <c r="E1299" s="191">
        <v>1</v>
      </c>
      <c r="F1299" s="113">
        <f>'Mapa de Cotações'!J41</f>
        <v>45.81</v>
      </c>
      <c r="G1299" s="113">
        <f>F1299</f>
        <v>45.81</v>
      </c>
    </row>
    <row r="1300" spans="1:7">
      <c r="A1300" s="190"/>
      <c r="B1300" s="190"/>
      <c r="C1300" s="112" t="s">
        <v>640</v>
      </c>
      <c r="D1300" s="192" t="s">
        <v>640</v>
      </c>
      <c r="E1300" s="191"/>
      <c r="F1300" s="220" t="s">
        <v>640</v>
      </c>
      <c r="G1300" s="113" t="s">
        <v>640</v>
      </c>
    </row>
    <row r="1301" spans="1:7">
      <c r="A1301" s="190"/>
      <c r="B1301" s="190"/>
      <c r="C1301" s="112" t="s">
        <v>640</v>
      </c>
      <c r="D1301" s="192" t="s">
        <v>640</v>
      </c>
      <c r="E1301" s="191"/>
      <c r="F1301" s="220" t="s">
        <v>640</v>
      </c>
      <c r="G1301" s="113" t="s">
        <v>640</v>
      </c>
    </row>
    <row r="1302" spans="1:7">
      <c r="A1302" s="536" t="s">
        <v>135</v>
      </c>
      <c r="B1302" s="537"/>
      <c r="C1302" s="537"/>
      <c r="D1302" s="537"/>
      <c r="E1302" s="537"/>
      <c r="F1302" s="538"/>
      <c r="G1302" s="114">
        <f>G1299</f>
        <v>45.81</v>
      </c>
    </row>
    <row r="1303" spans="1:7">
      <c r="A1303" s="115"/>
      <c r="B1303" s="116"/>
      <c r="C1303" s="117"/>
      <c r="D1303" s="118"/>
      <c r="E1303" s="119"/>
      <c r="F1303" s="120"/>
      <c r="G1303" s="121"/>
    </row>
    <row r="1304" spans="1:7">
      <c r="A1304" s="224"/>
      <c r="B1304" s="225"/>
      <c r="C1304" s="233" t="s">
        <v>136</v>
      </c>
      <c r="D1304" s="225"/>
      <c r="E1304" s="225"/>
      <c r="F1304" s="225"/>
      <c r="G1304" s="226"/>
    </row>
    <row r="1305" spans="1:7">
      <c r="A1305" s="108" t="s">
        <v>67</v>
      </c>
      <c r="B1305" s="108" t="s">
        <v>0</v>
      </c>
      <c r="C1305" s="109" t="s">
        <v>38</v>
      </c>
      <c r="D1305" s="108" t="s">
        <v>4</v>
      </c>
      <c r="E1305" s="110" t="s">
        <v>132</v>
      </c>
      <c r="F1305" s="111" t="s">
        <v>133</v>
      </c>
      <c r="G1305" s="111" t="s">
        <v>134</v>
      </c>
    </row>
    <row r="1306" spans="1:7">
      <c r="A1306" s="190"/>
      <c r="B1306" s="190"/>
      <c r="C1306" s="112" t="s">
        <v>640</v>
      </c>
      <c r="D1306" s="192" t="s">
        <v>640</v>
      </c>
      <c r="E1306" s="191"/>
      <c r="F1306" s="220" t="s">
        <v>640</v>
      </c>
      <c r="G1306" s="113" t="s">
        <v>640</v>
      </c>
    </row>
    <row r="1307" spans="1:7">
      <c r="A1307" s="190"/>
      <c r="B1307" s="190"/>
      <c r="C1307" s="112" t="s">
        <v>640</v>
      </c>
      <c r="D1307" s="192" t="s">
        <v>640</v>
      </c>
      <c r="E1307" s="191"/>
      <c r="F1307" s="220" t="s">
        <v>640</v>
      </c>
      <c r="G1307" s="113" t="s">
        <v>640</v>
      </c>
    </row>
    <row r="1308" spans="1:7">
      <c r="A1308" s="190"/>
      <c r="B1308" s="190"/>
      <c r="C1308" s="112" t="s">
        <v>640</v>
      </c>
      <c r="D1308" s="192" t="s">
        <v>640</v>
      </c>
      <c r="E1308" s="191"/>
      <c r="F1308" s="220" t="s">
        <v>640</v>
      </c>
      <c r="G1308" s="113" t="s">
        <v>640</v>
      </c>
    </row>
    <row r="1309" spans="1:7">
      <c r="A1309" s="536" t="s">
        <v>135</v>
      </c>
      <c r="B1309" s="537"/>
      <c r="C1309" s="537"/>
      <c r="D1309" s="537"/>
      <c r="E1309" s="537"/>
      <c r="F1309" s="538"/>
      <c r="G1309" s="114" t="s">
        <v>640</v>
      </c>
    </row>
    <row r="1310" spans="1:7">
      <c r="A1310" s="115"/>
      <c r="B1310" s="116"/>
      <c r="C1310" s="122"/>
      <c r="D1310" s="116"/>
      <c r="E1310" s="123"/>
      <c r="F1310" s="124"/>
      <c r="G1310" s="121"/>
    </row>
    <row r="1311" spans="1:7">
      <c r="A1311" s="224"/>
      <c r="B1311" s="225"/>
      <c r="C1311" s="233" t="s">
        <v>137</v>
      </c>
      <c r="D1311" s="225"/>
      <c r="E1311" s="225"/>
      <c r="F1311" s="225"/>
      <c r="G1311" s="226"/>
    </row>
    <row r="1312" spans="1:7">
      <c r="A1312" s="108" t="s">
        <v>67</v>
      </c>
      <c r="B1312" s="108" t="s">
        <v>0</v>
      </c>
      <c r="C1312" s="109" t="s">
        <v>38</v>
      </c>
      <c r="D1312" s="108" t="s">
        <v>4</v>
      </c>
      <c r="E1312" s="110" t="s">
        <v>132</v>
      </c>
      <c r="F1312" s="111" t="s">
        <v>133</v>
      </c>
      <c r="G1312" s="111" t="s">
        <v>134</v>
      </c>
    </row>
    <row r="1313" spans="1:7">
      <c r="A1313" s="190"/>
      <c r="B1313" s="190"/>
      <c r="C1313" s="112" t="s">
        <v>640</v>
      </c>
      <c r="D1313" s="192" t="s">
        <v>640</v>
      </c>
      <c r="E1313" s="191"/>
      <c r="F1313" s="220" t="s">
        <v>640</v>
      </c>
      <c r="G1313" s="113" t="s">
        <v>640</v>
      </c>
    </row>
    <row r="1314" spans="1:7">
      <c r="A1314" s="190"/>
      <c r="B1314" s="190"/>
      <c r="C1314" s="112" t="s">
        <v>640</v>
      </c>
      <c r="D1314" s="192" t="s">
        <v>640</v>
      </c>
      <c r="E1314" s="191"/>
      <c r="F1314" s="220" t="s">
        <v>640</v>
      </c>
      <c r="G1314" s="113" t="s">
        <v>640</v>
      </c>
    </row>
    <row r="1315" spans="1:7">
      <c r="A1315" s="190"/>
      <c r="B1315" s="190"/>
      <c r="C1315" s="112" t="s">
        <v>640</v>
      </c>
      <c r="D1315" s="192" t="s">
        <v>640</v>
      </c>
      <c r="E1315" s="191"/>
      <c r="F1315" s="220" t="s">
        <v>640</v>
      </c>
      <c r="G1315" s="113" t="s">
        <v>640</v>
      </c>
    </row>
    <row r="1316" spans="1:7">
      <c r="A1316" s="536" t="s">
        <v>135</v>
      </c>
      <c r="B1316" s="537" t="s">
        <v>135</v>
      </c>
      <c r="C1316" s="537"/>
      <c r="D1316" s="537"/>
      <c r="E1316" s="537"/>
      <c r="F1316" s="538"/>
      <c r="G1316" s="114" t="s">
        <v>640</v>
      </c>
    </row>
    <row r="1317" spans="1:7" ht="13.5" thickBot="1">
      <c r="A1317" s="115"/>
      <c r="B1317" s="116"/>
      <c r="C1317" s="125"/>
      <c r="D1317" s="126"/>
      <c r="E1317" s="127"/>
      <c r="F1317" s="128"/>
      <c r="G1317" s="129"/>
    </row>
    <row r="1318" spans="1:7" ht="13.5" thickBot="1">
      <c r="A1318" s="539" t="s">
        <v>24</v>
      </c>
      <c r="B1318" s="540"/>
      <c r="C1318" s="540"/>
      <c r="D1318" s="540"/>
      <c r="E1318" s="540"/>
      <c r="F1318" s="541"/>
      <c r="G1318" s="245">
        <f>G1302</f>
        <v>45.81</v>
      </c>
    </row>
    <row r="1321" spans="1:7">
      <c r="A1321" s="188"/>
      <c r="B1321" s="189"/>
      <c r="C1321" s="533" t="s">
        <v>1</v>
      </c>
      <c r="D1321" s="533"/>
      <c r="E1321" s="533"/>
      <c r="F1321" s="533"/>
      <c r="G1321" s="105" t="s">
        <v>4</v>
      </c>
    </row>
    <row r="1322" spans="1:7" ht="32.25" customHeight="1">
      <c r="A1322" s="542" t="s">
        <v>445</v>
      </c>
      <c r="B1322" s="543"/>
      <c r="C1322" s="534" t="s">
        <v>566</v>
      </c>
      <c r="D1322" s="535"/>
      <c r="E1322" s="535"/>
      <c r="F1322" s="106">
        <v>2461.0783000000001</v>
      </c>
      <c r="G1322" s="107" t="s">
        <v>15</v>
      </c>
    </row>
    <row r="1323" spans="1:7">
      <c r="A1323" s="224"/>
      <c r="B1323" s="225"/>
      <c r="C1323" s="233" t="s">
        <v>131</v>
      </c>
      <c r="D1323" s="225"/>
      <c r="E1323" s="225"/>
      <c r="F1323" s="225"/>
      <c r="G1323" s="226"/>
    </row>
    <row r="1324" spans="1:7">
      <c r="A1324" s="108" t="s">
        <v>67</v>
      </c>
      <c r="B1324" s="108" t="s">
        <v>0</v>
      </c>
      <c r="C1324" s="109" t="s">
        <v>38</v>
      </c>
      <c r="D1324" s="108" t="s">
        <v>4</v>
      </c>
      <c r="E1324" s="110" t="s">
        <v>132</v>
      </c>
      <c r="F1324" s="111" t="s">
        <v>133</v>
      </c>
      <c r="G1324" s="111" t="s">
        <v>134</v>
      </c>
    </row>
    <row r="1325" spans="1:7">
      <c r="A1325" s="190"/>
      <c r="B1325" s="190"/>
      <c r="C1325" s="112" t="s">
        <v>640</v>
      </c>
      <c r="D1325" s="192" t="s">
        <v>640</v>
      </c>
      <c r="E1325" s="191"/>
      <c r="F1325" s="220" t="s">
        <v>640</v>
      </c>
      <c r="G1325" s="113" t="s">
        <v>640</v>
      </c>
    </row>
    <row r="1326" spans="1:7">
      <c r="A1326" s="190"/>
      <c r="B1326" s="190"/>
      <c r="C1326" s="112" t="s">
        <v>640</v>
      </c>
      <c r="D1326" s="192" t="s">
        <v>640</v>
      </c>
      <c r="E1326" s="191"/>
      <c r="F1326" s="220" t="s">
        <v>640</v>
      </c>
      <c r="G1326" s="113" t="s">
        <v>640</v>
      </c>
    </row>
    <row r="1327" spans="1:7">
      <c r="A1327" s="190"/>
      <c r="B1327" s="190"/>
      <c r="C1327" s="112" t="s">
        <v>640</v>
      </c>
      <c r="D1327" s="192" t="s">
        <v>640</v>
      </c>
      <c r="E1327" s="191"/>
      <c r="F1327" s="220" t="s">
        <v>640</v>
      </c>
      <c r="G1327" s="113" t="s">
        <v>640</v>
      </c>
    </row>
    <row r="1328" spans="1:7">
      <c r="A1328" s="536" t="s">
        <v>135</v>
      </c>
      <c r="B1328" s="537"/>
      <c r="C1328" s="537"/>
      <c r="D1328" s="537"/>
      <c r="E1328" s="537"/>
      <c r="F1328" s="538"/>
      <c r="G1328" s="114" t="s">
        <v>640</v>
      </c>
    </row>
    <row r="1329" spans="1:7">
      <c r="A1329" s="115"/>
      <c r="B1329" s="116"/>
      <c r="C1329" s="117"/>
      <c r="D1329" s="118"/>
      <c r="E1329" s="119"/>
      <c r="F1329" s="120"/>
      <c r="G1329" s="121"/>
    </row>
    <row r="1330" spans="1:7">
      <c r="A1330" s="224"/>
      <c r="B1330" s="225"/>
      <c r="C1330" s="233" t="s">
        <v>136</v>
      </c>
      <c r="D1330" s="225"/>
      <c r="E1330" s="225"/>
      <c r="F1330" s="225"/>
      <c r="G1330" s="226"/>
    </row>
    <row r="1331" spans="1:7">
      <c r="A1331" s="108" t="s">
        <v>67</v>
      </c>
      <c r="B1331" s="108" t="s">
        <v>0</v>
      </c>
      <c r="C1331" s="109" t="s">
        <v>38</v>
      </c>
      <c r="D1331" s="108" t="s">
        <v>4</v>
      </c>
      <c r="E1331" s="110" t="s">
        <v>132</v>
      </c>
      <c r="F1331" s="111" t="s">
        <v>133</v>
      </c>
      <c r="G1331" s="111" t="s">
        <v>134</v>
      </c>
    </row>
    <row r="1332" spans="1:7">
      <c r="A1332" s="190" t="s">
        <v>69</v>
      </c>
      <c r="B1332" s="190">
        <v>40939</v>
      </c>
      <c r="C1332" s="112" t="s">
        <v>202</v>
      </c>
      <c r="D1332" s="192" t="s">
        <v>196</v>
      </c>
      <c r="E1332" s="191">
        <v>0.05</v>
      </c>
      <c r="F1332" s="113">
        <v>15334.11</v>
      </c>
      <c r="G1332" s="113">
        <v>766.70550000000003</v>
      </c>
    </row>
    <row r="1333" spans="1:7">
      <c r="A1333" s="190" t="s">
        <v>69</v>
      </c>
      <c r="B1333" s="190">
        <v>93561</v>
      </c>
      <c r="C1333" s="112" t="s">
        <v>92</v>
      </c>
      <c r="D1333" s="192" t="s">
        <v>46</v>
      </c>
      <c r="E1333" s="191">
        <v>0.16</v>
      </c>
      <c r="F1333" s="113">
        <v>10589.83</v>
      </c>
      <c r="G1333" s="113">
        <v>1694.3728000000001</v>
      </c>
    </row>
    <row r="1334" spans="1:7">
      <c r="A1334" s="190"/>
      <c r="B1334" s="190"/>
      <c r="C1334" s="112" t="s">
        <v>640</v>
      </c>
      <c r="D1334" s="192" t="s">
        <v>640</v>
      </c>
      <c r="E1334" s="191"/>
      <c r="F1334" s="220" t="s">
        <v>640</v>
      </c>
      <c r="G1334" s="113" t="s">
        <v>640</v>
      </c>
    </row>
    <row r="1335" spans="1:7">
      <c r="A1335" s="536" t="s">
        <v>135</v>
      </c>
      <c r="B1335" s="537"/>
      <c r="C1335" s="537"/>
      <c r="D1335" s="537"/>
      <c r="E1335" s="537"/>
      <c r="F1335" s="538"/>
      <c r="G1335" s="114">
        <v>2461.0783000000001</v>
      </c>
    </row>
    <row r="1336" spans="1:7">
      <c r="A1336" s="115"/>
      <c r="B1336" s="116"/>
      <c r="C1336" s="122"/>
      <c r="D1336" s="116"/>
      <c r="E1336" s="123"/>
      <c r="F1336" s="124"/>
      <c r="G1336" s="121"/>
    </row>
    <row r="1337" spans="1:7">
      <c r="A1337" s="224"/>
      <c r="B1337" s="225"/>
      <c r="C1337" s="233" t="s">
        <v>137</v>
      </c>
      <c r="D1337" s="225"/>
      <c r="E1337" s="225"/>
      <c r="F1337" s="225"/>
      <c r="G1337" s="226"/>
    </row>
    <row r="1338" spans="1:7">
      <c r="A1338" s="108" t="s">
        <v>67</v>
      </c>
      <c r="B1338" s="108" t="s">
        <v>0</v>
      </c>
      <c r="C1338" s="109" t="s">
        <v>38</v>
      </c>
      <c r="D1338" s="108" t="s">
        <v>4</v>
      </c>
      <c r="E1338" s="110" t="s">
        <v>132</v>
      </c>
      <c r="F1338" s="111" t="s">
        <v>133</v>
      </c>
      <c r="G1338" s="111" t="s">
        <v>134</v>
      </c>
    </row>
    <row r="1339" spans="1:7">
      <c r="A1339" s="190"/>
      <c r="B1339" s="190"/>
      <c r="C1339" s="112" t="s">
        <v>640</v>
      </c>
      <c r="D1339" s="192" t="s">
        <v>640</v>
      </c>
      <c r="E1339" s="191"/>
      <c r="F1339" s="220" t="s">
        <v>640</v>
      </c>
      <c r="G1339" s="113" t="s">
        <v>640</v>
      </c>
    </row>
    <row r="1340" spans="1:7">
      <c r="A1340" s="190"/>
      <c r="B1340" s="190"/>
      <c r="C1340" s="112" t="s">
        <v>640</v>
      </c>
      <c r="D1340" s="192" t="s">
        <v>640</v>
      </c>
      <c r="E1340" s="191"/>
      <c r="F1340" s="220" t="s">
        <v>640</v>
      </c>
      <c r="G1340" s="113" t="s">
        <v>640</v>
      </c>
    </row>
    <row r="1341" spans="1:7">
      <c r="A1341" s="190"/>
      <c r="B1341" s="190"/>
      <c r="C1341" s="112" t="s">
        <v>640</v>
      </c>
      <c r="D1341" s="192" t="s">
        <v>640</v>
      </c>
      <c r="E1341" s="191"/>
      <c r="F1341" s="220" t="s">
        <v>640</v>
      </c>
      <c r="G1341" s="113" t="s">
        <v>640</v>
      </c>
    </row>
    <row r="1342" spans="1:7">
      <c r="A1342" s="536" t="s">
        <v>135</v>
      </c>
      <c r="B1342" s="537" t="s">
        <v>135</v>
      </c>
      <c r="C1342" s="537"/>
      <c r="D1342" s="537"/>
      <c r="E1342" s="537"/>
      <c r="F1342" s="538"/>
      <c r="G1342" s="114" t="s">
        <v>640</v>
      </c>
    </row>
    <row r="1343" spans="1:7" ht="13.5" thickBot="1">
      <c r="A1343" s="115"/>
      <c r="B1343" s="116"/>
      <c r="C1343" s="125"/>
      <c r="D1343" s="126"/>
      <c r="E1343" s="127"/>
      <c r="F1343" s="128"/>
      <c r="G1343" s="129"/>
    </row>
    <row r="1344" spans="1:7" ht="13.5" thickBot="1">
      <c r="A1344" s="539" t="s">
        <v>24</v>
      </c>
      <c r="B1344" s="540"/>
      <c r="C1344" s="540"/>
      <c r="D1344" s="540"/>
      <c r="E1344" s="540"/>
      <c r="F1344" s="541"/>
      <c r="G1344" s="245">
        <v>2461.0783000000001</v>
      </c>
    </row>
    <row r="1347" spans="1:7">
      <c r="A1347" s="188"/>
      <c r="B1347" s="189"/>
      <c r="C1347" s="533" t="s">
        <v>1</v>
      </c>
      <c r="D1347" s="533"/>
      <c r="E1347" s="533"/>
      <c r="F1347" s="533"/>
      <c r="G1347" s="105" t="s">
        <v>4</v>
      </c>
    </row>
    <row r="1348" spans="1:7" ht="59.25" customHeight="1">
      <c r="A1348" s="542" t="s">
        <v>634</v>
      </c>
      <c r="B1348" s="543"/>
      <c r="C1348" s="534" t="s">
        <v>730</v>
      </c>
      <c r="D1348" s="535"/>
      <c r="E1348" s="535"/>
      <c r="F1348" s="106">
        <v>3414.163</v>
      </c>
      <c r="G1348" s="107" t="s">
        <v>15</v>
      </c>
    </row>
    <row r="1349" spans="1:7">
      <c r="A1349" s="224"/>
      <c r="B1349" s="225"/>
      <c r="C1349" s="233" t="s">
        <v>131</v>
      </c>
      <c r="D1349" s="225"/>
      <c r="E1349" s="225"/>
      <c r="F1349" s="225"/>
      <c r="G1349" s="226"/>
    </row>
    <row r="1350" spans="1:7">
      <c r="A1350" s="108" t="s">
        <v>67</v>
      </c>
      <c r="B1350" s="108" t="s">
        <v>0</v>
      </c>
      <c r="C1350" s="109" t="s">
        <v>38</v>
      </c>
      <c r="D1350" s="108" t="s">
        <v>4</v>
      </c>
      <c r="E1350" s="110" t="s">
        <v>132</v>
      </c>
      <c r="F1350" s="111" t="s">
        <v>133</v>
      </c>
      <c r="G1350" s="111" t="s">
        <v>134</v>
      </c>
    </row>
    <row r="1351" spans="1:7">
      <c r="A1351" s="190"/>
      <c r="B1351" s="190"/>
      <c r="C1351" s="112" t="s">
        <v>640</v>
      </c>
      <c r="D1351" s="192" t="s">
        <v>640</v>
      </c>
      <c r="E1351" s="191"/>
      <c r="F1351" s="220" t="s">
        <v>640</v>
      </c>
      <c r="G1351" s="113" t="s">
        <v>640</v>
      </c>
    </row>
    <row r="1352" spans="1:7">
      <c r="A1352" s="190"/>
      <c r="B1352" s="190"/>
      <c r="C1352" s="112" t="s">
        <v>640</v>
      </c>
      <c r="D1352" s="192" t="s">
        <v>640</v>
      </c>
      <c r="E1352" s="191"/>
      <c r="F1352" s="220" t="s">
        <v>640</v>
      </c>
      <c r="G1352" s="113" t="s">
        <v>640</v>
      </c>
    </row>
    <row r="1353" spans="1:7">
      <c r="A1353" s="190"/>
      <c r="B1353" s="190"/>
      <c r="C1353" s="112" t="s">
        <v>640</v>
      </c>
      <c r="D1353" s="192" t="s">
        <v>640</v>
      </c>
      <c r="E1353" s="191"/>
      <c r="F1353" s="220" t="s">
        <v>640</v>
      </c>
      <c r="G1353" s="113" t="s">
        <v>640</v>
      </c>
    </row>
    <row r="1354" spans="1:7">
      <c r="A1354" s="536" t="s">
        <v>135</v>
      </c>
      <c r="B1354" s="537"/>
      <c r="C1354" s="537"/>
      <c r="D1354" s="537"/>
      <c r="E1354" s="537"/>
      <c r="F1354" s="538"/>
      <c r="G1354" s="114" t="s">
        <v>640</v>
      </c>
    </row>
    <row r="1355" spans="1:7">
      <c r="A1355" s="115"/>
      <c r="B1355" s="116"/>
      <c r="C1355" s="117"/>
      <c r="D1355" s="118"/>
      <c r="E1355" s="119"/>
      <c r="F1355" s="120"/>
      <c r="G1355" s="121"/>
    </row>
    <row r="1356" spans="1:7">
      <c r="A1356" s="224"/>
      <c r="B1356" s="225"/>
      <c r="C1356" s="233" t="s">
        <v>136</v>
      </c>
      <c r="D1356" s="225"/>
      <c r="E1356" s="225"/>
      <c r="F1356" s="225"/>
      <c r="G1356" s="226"/>
    </row>
    <row r="1357" spans="1:7">
      <c r="A1357" s="108" t="s">
        <v>67</v>
      </c>
      <c r="B1357" s="108" t="s">
        <v>0</v>
      </c>
      <c r="C1357" s="109" t="s">
        <v>38</v>
      </c>
      <c r="D1357" s="108" t="s">
        <v>4</v>
      </c>
      <c r="E1357" s="110" t="s">
        <v>132</v>
      </c>
      <c r="F1357" s="111" t="s">
        <v>133</v>
      </c>
      <c r="G1357" s="111" t="s">
        <v>134</v>
      </c>
    </row>
    <row r="1358" spans="1:7">
      <c r="A1358" s="190" t="s">
        <v>69</v>
      </c>
      <c r="B1358" s="190">
        <v>40939</v>
      </c>
      <c r="C1358" s="112" t="s">
        <v>202</v>
      </c>
      <c r="D1358" s="192" t="s">
        <v>196</v>
      </c>
      <c r="E1358" s="191">
        <v>0.05</v>
      </c>
      <c r="F1358" s="113">
        <v>15334.11</v>
      </c>
      <c r="G1358" s="113">
        <v>766.70550000000003</v>
      </c>
    </row>
    <row r="1359" spans="1:7">
      <c r="A1359" s="190" t="s">
        <v>69</v>
      </c>
      <c r="B1359" s="190">
        <v>93561</v>
      </c>
      <c r="C1359" s="112" t="s">
        <v>92</v>
      </c>
      <c r="D1359" s="192" t="s">
        <v>46</v>
      </c>
      <c r="E1359" s="191">
        <v>0.25</v>
      </c>
      <c r="F1359" s="113">
        <v>10589.83</v>
      </c>
      <c r="G1359" s="113">
        <v>2647.4575</v>
      </c>
    </row>
    <row r="1360" spans="1:7">
      <c r="A1360" s="190"/>
      <c r="B1360" s="190"/>
      <c r="C1360" s="112" t="s">
        <v>640</v>
      </c>
      <c r="D1360" s="192" t="s">
        <v>640</v>
      </c>
      <c r="E1360" s="191"/>
      <c r="F1360" s="220" t="s">
        <v>640</v>
      </c>
      <c r="G1360" s="113" t="s">
        <v>640</v>
      </c>
    </row>
    <row r="1361" spans="1:7">
      <c r="A1361" s="536" t="s">
        <v>135</v>
      </c>
      <c r="B1361" s="537"/>
      <c r="C1361" s="537"/>
      <c r="D1361" s="537"/>
      <c r="E1361" s="537"/>
      <c r="F1361" s="538"/>
      <c r="G1361" s="114">
        <v>3414.163</v>
      </c>
    </row>
    <row r="1362" spans="1:7">
      <c r="A1362" s="115"/>
      <c r="B1362" s="116"/>
      <c r="C1362" s="122"/>
      <c r="D1362" s="116"/>
      <c r="E1362" s="123"/>
      <c r="F1362" s="124"/>
      <c r="G1362" s="121"/>
    </row>
    <row r="1363" spans="1:7">
      <c r="A1363" s="224"/>
      <c r="B1363" s="225"/>
      <c r="C1363" s="233" t="s">
        <v>137</v>
      </c>
      <c r="D1363" s="225"/>
      <c r="E1363" s="225"/>
      <c r="F1363" s="225"/>
      <c r="G1363" s="226"/>
    </row>
    <row r="1364" spans="1:7">
      <c r="A1364" s="108" t="s">
        <v>67</v>
      </c>
      <c r="B1364" s="108" t="s">
        <v>0</v>
      </c>
      <c r="C1364" s="109" t="s">
        <v>38</v>
      </c>
      <c r="D1364" s="108" t="s">
        <v>4</v>
      </c>
      <c r="E1364" s="110" t="s">
        <v>132</v>
      </c>
      <c r="F1364" s="111" t="s">
        <v>133</v>
      </c>
      <c r="G1364" s="111" t="s">
        <v>134</v>
      </c>
    </row>
    <row r="1365" spans="1:7">
      <c r="A1365" s="190"/>
      <c r="B1365" s="190"/>
      <c r="C1365" s="112" t="s">
        <v>640</v>
      </c>
      <c r="D1365" s="192" t="s">
        <v>640</v>
      </c>
      <c r="E1365" s="191"/>
      <c r="F1365" s="220" t="s">
        <v>640</v>
      </c>
      <c r="G1365" s="113" t="s">
        <v>640</v>
      </c>
    </row>
    <row r="1366" spans="1:7">
      <c r="A1366" s="190"/>
      <c r="B1366" s="190"/>
      <c r="C1366" s="112" t="s">
        <v>640</v>
      </c>
      <c r="D1366" s="192" t="s">
        <v>640</v>
      </c>
      <c r="E1366" s="191"/>
      <c r="F1366" s="220" t="s">
        <v>640</v>
      </c>
      <c r="G1366" s="113" t="s">
        <v>640</v>
      </c>
    </row>
    <row r="1367" spans="1:7">
      <c r="A1367" s="190"/>
      <c r="B1367" s="190"/>
      <c r="C1367" s="112" t="s">
        <v>640</v>
      </c>
      <c r="D1367" s="192" t="s">
        <v>640</v>
      </c>
      <c r="E1367" s="191"/>
      <c r="F1367" s="220" t="s">
        <v>640</v>
      </c>
      <c r="G1367" s="113" t="s">
        <v>640</v>
      </c>
    </row>
    <row r="1368" spans="1:7">
      <c r="A1368" s="536" t="s">
        <v>135</v>
      </c>
      <c r="B1368" s="537" t="s">
        <v>135</v>
      </c>
      <c r="C1368" s="537"/>
      <c r="D1368" s="537"/>
      <c r="E1368" s="537"/>
      <c r="F1368" s="538"/>
      <c r="G1368" s="114" t="s">
        <v>640</v>
      </c>
    </row>
    <row r="1369" spans="1:7" ht="13.5" thickBot="1">
      <c r="A1369" s="115"/>
      <c r="B1369" s="116"/>
      <c r="C1369" s="125"/>
      <c r="D1369" s="126"/>
      <c r="E1369" s="127"/>
      <c r="F1369" s="128"/>
      <c r="G1369" s="129"/>
    </row>
    <row r="1370" spans="1:7" ht="13.5" thickBot="1">
      <c r="A1370" s="539" t="s">
        <v>24</v>
      </c>
      <c r="B1370" s="540"/>
      <c r="C1370" s="540"/>
      <c r="D1370" s="540"/>
      <c r="E1370" s="540"/>
      <c r="F1370" s="541"/>
      <c r="G1370" s="245">
        <v>3414.163</v>
      </c>
    </row>
    <row r="1373" spans="1:7">
      <c r="A1373" s="188"/>
      <c r="B1373" s="189"/>
      <c r="C1373" s="533" t="s">
        <v>1</v>
      </c>
      <c r="D1373" s="533"/>
      <c r="E1373" s="533"/>
      <c r="F1373" s="533"/>
      <c r="G1373" s="105" t="s">
        <v>4</v>
      </c>
    </row>
    <row r="1374" spans="1:7" ht="32.25" customHeight="1">
      <c r="A1374" s="542" t="s">
        <v>446</v>
      </c>
      <c r="B1374" s="543"/>
      <c r="C1374" s="534" t="s">
        <v>636</v>
      </c>
      <c r="D1374" s="535"/>
      <c r="E1374" s="535"/>
      <c r="F1374" s="106">
        <v>1532.3417000000002</v>
      </c>
      <c r="G1374" s="107" t="s">
        <v>15</v>
      </c>
    </row>
    <row r="1375" spans="1:7">
      <c r="A1375" s="224"/>
      <c r="B1375" s="225"/>
      <c r="C1375" s="233" t="s">
        <v>131</v>
      </c>
      <c r="D1375" s="225"/>
      <c r="E1375" s="225"/>
      <c r="F1375" s="225"/>
      <c r="G1375" s="226"/>
    </row>
    <row r="1376" spans="1:7">
      <c r="A1376" s="108" t="s">
        <v>67</v>
      </c>
      <c r="B1376" s="108" t="s">
        <v>0</v>
      </c>
      <c r="C1376" s="109" t="s">
        <v>38</v>
      </c>
      <c r="D1376" s="108" t="s">
        <v>4</v>
      </c>
      <c r="E1376" s="110" t="s">
        <v>132</v>
      </c>
      <c r="F1376" s="111" t="s">
        <v>133</v>
      </c>
      <c r="G1376" s="111" t="s">
        <v>134</v>
      </c>
    </row>
    <row r="1377" spans="1:7">
      <c r="A1377" s="190"/>
      <c r="B1377" s="190"/>
      <c r="C1377" s="112" t="s">
        <v>640</v>
      </c>
      <c r="D1377" s="192" t="s">
        <v>640</v>
      </c>
      <c r="E1377" s="191"/>
      <c r="F1377" s="220" t="s">
        <v>640</v>
      </c>
      <c r="G1377" s="113" t="s">
        <v>640</v>
      </c>
    </row>
    <row r="1378" spans="1:7">
      <c r="A1378" s="190"/>
      <c r="B1378" s="190"/>
      <c r="C1378" s="112" t="s">
        <v>640</v>
      </c>
      <c r="D1378" s="192" t="s">
        <v>640</v>
      </c>
      <c r="E1378" s="191"/>
      <c r="F1378" s="220" t="s">
        <v>640</v>
      </c>
      <c r="G1378" s="113" t="s">
        <v>640</v>
      </c>
    </row>
    <row r="1379" spans="1:7">
      <c r="A1379" s="190"/>
      <c r="B1379" s="190"/>
      <c r="C1379" s="112" t="s">
        <v>640</v>
      </c>
      <c r="D1379" s="192" t="s">
        <v>640</v>
      </c>
      <c r="E1379" s="191"/>
      <c r="F1379" s="220" t="s">
        <v>640</v>
      </c>
      <c r="G1379" s="113" t="s">
        <v>640</v>
      </c>
    </row>
    <row r="1380" spans="1:7">
      <c r="A1380" s="536" t="s">
        <v>135</v>
      </c>
      <c r="B1380" s="537"/>
      <c r="C1380" s="537"/>
      <c r="D1380" s="537"/>
      <c r="E1380" s="537"/>
      <c r="F1380" s="538"/>
      <c r="G1380" s="114" t="s">
        <v>640</v>
      </c>
    </row>
    <row r="1381" spans="1:7">
      <c r="A1381" s="115"/>
      <c r="B1381" s="116"/>
      <c r="C1381" s="117"/>
      <c r="D1381" s="118"/>
      <c r="E1381" s="119"/>
      <c r="F1381" s="120"/>
      <c r="G1381" s="121"/>
    </row>
    <row r="1382" spans="1:7">
      <c r="A1382" s="224"/>
      <c r="B1382" s="225"/>
      <c r="C1382" s="233" t="s">
        <v>136</v>
      </c>
      <c r="D1382" s="225"/>
      <c r="E1382" s="225"/>
      <c r="F1382" s="225"/>
      <c r="G1382" s="226"/>
    </row>
    <row r="1383" spans="1:7">
      <c r="A1383" s="108" t="s">
        <v>67</v>
      </c>
      <c r="B1383" s="108" t="s">
        <v>0</v>
      </c>
      <c r="C1383" s="109" t="s">
        <v>38</v>
      </c>
      <c r="D1383" s="108" t="s">
        <v>4</v>
      </c>
      <c r="E1383" s="110" t="s">
        <v>132</v>
      </c>
      <c r="F1383" s="111" t="s">
        <v>133</v>
      </c>
      <c r="G1383" s="111" t="s">
        <v>134</v>
      </c>
    </row>
    <row r="1384" spans="1:7">
      <c r="A1384" s="190" t="s">
        <v>69</v>
      </c>
      <c r="B1384" s="190">
        <v>40939</v>
      </c>
      <c r="C1384" s="112" t="s">
        <v>202</v>
      </c>
      <c r="D1384" s="192" t="s">
        <v>196</v>
      </c>
      <c r="E1384" s="191">
        <v>0.03</v>
      </c>
      <c r="F1384" s="113">
        <v>15334.11</v>
      </c>
      <c r="G1384" s="113">
        <v>460.02330000000001</v>
      </c>
    </row>
    <row r="1385" spans="1:7">
      <c r="A1385" s="190" t="s">
        <v>69</v>
      </c>
      <c r="B1385" s="190">
        <v>93561</v>
      </c>
      <c r="C1385" s="112" t="s">
        <v>92</v>
      </c>
      <c r="D1385" s="192" t="s">
        <v>46</v>
      </c>
      <c r="E1385" s="191">
        <v>0.08</v>
      </c>
      <c r="F1385" s="113">
        <v>10589.83</v>
      </c>
      <c r="G1385" s="113">
        <v>847.18640000000005</v>
      </c>
    </row>
    <row r="1386" spans="1:7">
      <c r="A1386" s="190" t="s">
        <v>69</v>
      </c>
      <c r="B1386" s="190">
        <v>93566</v>
      </c>
      <c r="C1386" s="112" t="s">
        <v>91</v>
      </c>
      <c r="D1386" s="192" t="s">
        <v>46</v>
      </c>
      <c r="E1386" s="191">
        <v>0.08</v>
      </c>
      <c r="F1386" s="113">
        <v>2814.15</v>
      </c>
      <c r="G1386" s="113">
        <v>225.13200000000001</v>
      </c>
    </row>
    <row r="1387" spans="1:7">
      <c r="A1387" s="536" t="s">
        <v>135</v>
      </c>
      <c r="B1387" s="537"/>
      <c r="C1387" s="537"/>
      <c r="D1387" s="537"/>
      <c r="E1387" s="537"/>
      <c r="F1387" s="538"/>
      <c r="G1387" s="114">
        <v>1532.3417000000002</v>
      </c>
    </row>
    <row r="1388" spans="1:7">
      <c r="A1388" s="115"/>
      <c r="B1388" s="116"/>
      <c r="C1388" s="122"/>
      <c r="D1388" s="116"/>
      <c r="E1388" s="123"/>
      <c r="F1388" s="124"/>
      <c r="G1388" s="121"/>
    </row>
    <row r="1389" spans="1:7">
      <c r="A1389" s="224"/>
      <c r="B1389" s="225"/>
      <c r="C1389" s="233" t="s">
        <v>137</v>
      </c>
      <c r="D1389" s="225"/>
      <c r="E1389" s="225"/>
      <c r="F1389" s="225"/>
      <c r="G1389" s="226"/>
    </row>
    <row r="1390" spans="1:7">
      <c r="A1390" s="108" t="s">
        <v>67</v>
      </c>
      <c r="B1390" s="108" t="s">
        <v>0</v>
      </c>
      <c r="C1390" s="109" t="s">
        <v>38</v>
      </c>
      <c r="D1390" s="108" t="s">
        <v>4</v>
      </c>
      <c r="E1390" s="110" t="s">
        <v>132</v>
      </c>
      <c r="F1390" s="111" t="s">
        <v>133</v>
      </c>
      <c r="G1390" s="111" t="s">
        <v>134</v>
      </c>
    </row>
    <row r="1391" spans="1:7">
      <c r="A1391" s="190"/>
      <c r="B1391" s="190"/>
      <c r="C1391" s="112" t="s">
        <v>640</v>
      </c>
      <c r="D1391" s="192" t="s">
        <v>640</v>
      </c>
      <c r="E1391" s="191"/>
      <c r="F1391" s="220" t="s">
        <v>640</v>
      </c>
      <c r="G1391" s="113" t="s">
        <v>640</v>
      </c>
    </row>
    <row r="1392" spans="1:7">
      <c r="A1392" s="190"/>
      <c r="B1392" s="190"/>
      <c r="C1392" s="112" t="s">
        <v>640</v>
      </c>
      <c r="D1392" s="192" t="s">
        <v>640</v>
      </c>
      <c r="E1392" s="191"/>
      <c r="F1392" s="220" t="s">
        <v>640</v>
      </c>
      <c r="G1392" s="113" t="s">
        <v>640</v>
      </c>
    </row>
    <row r="1393" spans="1:9">
      <c r="A1393" s="190"/>
      <c r="B1393" s="190"/>
      <c r="C1393" s="112" t="s">
        <v>640</v>
      </c>
      <c r="D1393" s="192" t="s">
        <v>640</v>
      </c>
      <c r="E1393" s="191"/>
      <c r="F1393" s="220" t="s">
        <v>640</v>
      </c>
      <c r="G1393" s="113" t="s">
        <v>640</v>
      </c>
    </row>
    <row r="1394" spans="1:9">
      <c r="A1394" s="536" t="s">
        <v>135</v>
      </c>
      <c r="B1394" s="537" t="s">
        <v>135</v>
      </c>
      <c r="C1394" s="537"/>
      <c r="D1394" s="537"/>
      <c r="E1394" s="537"/>
      <c r="F1394" s="538"/>
      <c r="G1394" s="114" t="s">
        <v>640</v>
      </c>
    </row>
    <row r="1395" spans="1:9" ht="13.5" thickBot="1">
      <c r="A1395" s="115"/>
      <c r="B1395" s="116"/>
      <c r="C1395" s="125"/>
      <c r="D1395" s="126"/>
      <c r="E1395" s="127"/>
      <c r="F1395" s="128"/>
      <c r="G1395" s="129"/>
    </row>
    <row r="1396" spans="1:9" ht="13.5" thickBot="1">
      <c r="A1396" s="539" t="s">
        <v>24</v>
      </c>
      <c r="B1396" s="540"/>
      <c r="C1396" s="540"/>
      <c r="D1396" s="540"/>
      <c r="E1396" s="540"/>
      <c r="F1396" s="541"/>
      <c r="G1396" s="245">
        <v>1532.3417000000002</v>
      </c>
    </row>
    <row r="1397" spans="1:9" customFormat="1" ht="15">
      <c r="I1397" s="408"/>
    </row>
    <row r="1398" spans="1:9" customFormat="1" ht="15">
      <c r="I1398" s="408"/>
    </row>
    <row r="1399" spans="1:9" customFormat="1" ht="15">
      <c r="A1399" s="188"/>
      <c r="B1399" s="189"/>
      <c r="C1399" s="533" t="s">
        <v>1</v>
      </c>
      <c r="D1399" s="533"/>
      <c r="E1399" s="533"/>
      <c r="F1399" s="533"/>
      <c r="G1399" s="105" t="s">
        <v>4</v>
      </c>
      <c r="I1399" s="408"/>
    </row>
    <row r="1400" spans="1:9" ht="32.25" customHeight="1">
      <c r="A1400" s="542" t="s">
        <v>637</v>
      </c>
      <c r="B1400" s="543"/>
      <c r="C1400" s="534" t="s">
        <v>568</v>
      </c>
      <c r="D1400" s="535"/>
      <c r="E1400" s="535"/>
      <c r="F1400" s="106">
        <v>2266.3000000000002</v>
      </c>
      <c r="G1400" s="107" t="s">
        <v>152</v>
      </c>
    </row>
    <row r="1401" spans="1:9" customFormat="1" ht="15">
      <c r="A1401" s="224"/>
      <c r="B1401" s="225"/>
      <c r="C1401" s="233" t="s">
        <v>131</v>
      </c>
      <c r="D1401" s="225"/>
      <c r="E1401" s="225"/>
      <c r="F1401" s="225"/>
      <c r="G1401" s="226"/>
      <c r="I1401" s="408"/>
    </row>
    <row r="1402" spans="1:9" customFormat="1" ht="15">
      <c r="A1402" s="108" t="s">
        <v>67</v>
      </c>
      <c r="B1402" s="108" t="s">
        <v>0</v>
      </c>
      <c r="C1402" s="109" t="s">
        <v>38</v>
      </c>
      <c r="D1402" s="108" t="s">
        <v>4</v>
      </c>
      <c r="E1402" s="110" t="s">
        <v>132</v>
      </c>
      <c r="F1402" s="111" t="s">
        <v>133</v>
      </c>
      <c r="G1402" s="111" t="s">
        <v>134</v>
      </c>
      <c r="I1402" s="408"/>
    </row>
    <row r="1403" spans="1:9" customFormat="1" ht="15">
      <c r="A1403" s="43"/>
      <c r="B1403" s="43"/>
      <c r="C1403" s="112"/>
      <c r="D1403" s="192"/>
      <c r="E1403" s="191"/>
      <c r="F1403" s="113"/>
      <c r="G1403" s="113"/>
      <c r="I1403" s="408"/>
    </row>
    <row r="1404" spans="1:9" customFormat="1" ht="24">
      <c r="A1404" s="43" t="s">
        <v>69</v>
      </c>
      <c r="B1404" s="43">
        <v>4227</v>
      </c>
      <c r="C1404" s="112" t="s">
        <v>685</v>
      </c>
      <c r="D1404" s="192" t="s">
        <v>712</v>
      </c>
      <c r="E1404" s="191">
        <v>24</v>
      </c>
      <c r="F1404" s="113">
        <v>14.25</v>
      </c>
      <c r="G1404" s="113">
        <v>342</v>
      </c>
      <c r="I1404" s="408"/>
    </row>
    <row r="1405" spans="1:9" customFormat="1" ht="15">
      <c r="A1405" s="190"/>
      <c r="B1405" s="190"/>
      <c r="C1405" s="112" t="s">
        <v>640</v>
      </c>
      <c r="D1405" s="192" t="s">
        <v>640</v>
      </c>
      <c r="E1405" s="191"/>
      <c r="F1405" s="220" t="s">
        <v>640</v>
      </c>
      <c r="G1405" s="113" t="s">
        <v>640</v>
      </c>
      <c r="I1405" s="408"/>
    </row>
    <row r="1406" spans="1:9" customFormat="1" ht="15">
      <c r="A1406" s="536" t="s">
        <v>135</v>
      </c>
      <c r="B1406" s="537"/>
      <c r="C1406" s="537"/>
      <c r="D1406" s="537"/>
      <c r="E1406" s="537"/>
      <c r="F1406" s="538"/>
      <c r="G1406" s="114">
        <f>G1404</f>
        <v>342</v>
      </c>
      <c r="I1406" s="408"/>
    </row>
    <row r="1407" spans="1:9" customFormat="1" ht="15">
      <c r="A1407" s="115"/>
      <c r="B1407" s="116"/>
      <c r="C1407" s="117"/>
      <c r="D1407" s="118"/>
      <c r="E1407" s="119"/>
      <c r="F1407" s="120"/>
      <c r="G1407" s="121"/>
      <c r="I1407" s="408"/>
    </row>
    <row r="1408" spans="1:9" customFormat="1" ht="15">
      <c r="A1408" s="224"/>
      <c r="B1408" s="225"/>
      <c r="C1408" s="233" t="s">
        <v>136</v>
      </c>
      <c r="D1408" s="225"/>
      <c r="E1408" s="225"/>
      <c r="F1408" s="225"/>
      <c r="G1408" s="226"/>
      <c r="I1408" s="408"/>
    </row>
    <row r="1409" spans="1:9" customFormat="1" ht="15">
      <c r="A1409" s="108" t="s">
        <v>67</v>
      </c>
      <c r="B1409" s="108" t="s">
        <v>0</v>
      </c>
      <c r="C1409" s="109" t="s">
        <v>38</v>
      </c>
      <c r="D1409" s="108" t="s">
        <v>4</v>
      </c>
      <c r="E1409" s="110" t="s">
        <v>132</v>
      </c>
      <c r="F1409" s="111" t="s">
        <v>133</v>
      </c>
      <c r="G1409" s="111" t="s">
        <v>134</v>
      </c>
      <c r="I1409" s="408"/>
    </row>
    <row r="1410" spans="1:9" customFormat="1" ht="15">
      <c r="A1410" s="43" t="s">
        <v>69</v>
      </c>
      <c r="B1410" s="190">
        <v>4058</v>
      </c>
      <c r="C1410" s="112" t="s">
        <v>715</v>
      </c>
      <c r="D1410" s="192" t="s">
        <v>711</v>
      </c>
      <c r="E1410" s="191">
        <v>30</v>
      </c>
      <c r="F1410" s="113">
        <v>25.34</v>
      </c>
      <c r="G1410" s="113">
        <v>760.2</v>
      </c>
      <c r="I1410" s="408"/>
    </row>
    <row r="1411" spans="1:9" customFormat="1" ht="15">
      <c r="A1411" s="43" t="s">
        <v>69</v>
      </c>
      <c r="B1411" s="190">
        <v>251</v>
      </c>
      <c r="C1411" s="112" t="s">
        <v>713</v>
      </c>
      <c r="D1411" s="192" t="s">
        <v>711</v>
      </c>
      <c r="E1411" s="191">
        <v>30</v>
      </c>
      <c r="F1411" s="113">
        <v>14.49</v>
      </c>
      <c r="G1411" s="113">
        <v>434.7</v>
      </c>
      <c r="I1411" s="408"/>
    </row>
    <row r="1412" spans="1:9" customFormat="1" ht="15">
      <c r="A1412" s="190" t="s">
        <v>69</v>
      </c>
      <c r="B1412" s="190">
        <v>88264</v>
      </c>
      <c r="C1412" s="112" t="s">
        <v>76</v>
      </c>
      <c r="D1412" s="192" t="s">
        <v>42</v>
      </c>
      <c r="E1412" s="191">
        <v>20</v>
      </c>
      <c r="F1412" s="113">
        <v>21.02</v>
      </c>
      <c r="G1412" s="113">
        <v>420.4</v>
      </c>
      <c r="I1412" s="408"/>
    </row>
    <row r="1413" spans="1:9" customFormat="1" ht="15">
      <c r="A1413" s="536" t="s">
        <v>135</v>
      </c>
      <c r="B1413" s="537"/>
      <c r="C1413" s="537"/>
      <c r="D1413" s="537"/>
      <c r="E1413" s="537"/>
      <c r="F1413" s="538"/>
      <c r="G1413" s="114">
        <v>1615.3000000000002</v>
      </c>
      <c r="I1413" s="408"/>
    </row>
    <row r="1414" spans="1:9" customFormat="1" ht="15">
      <c r="A1414" s="115"/>
      <c r="B1414" s="116"/>
      <c r="C1414" s="122"/>
      <c r="D1414" s="116"/>
      <c r="E1414" s="123"/>
      <c r="F1414" s="124"/>
      <c r="G1414" s="121"/>
      <c r="I1414" s="408"/>
    </row>
    <row r="1415" spans="1:9" customFormat="1" ht="15">
      <c r="A1415" s="224"/>
      <c r="B1415" s="225"/>
      <c r="C1415" s="233" t="s">
        <v>137</v>
      </c>
      <c r="D1415" s="225"/>
      <c r="E1415" s="225"/>
      <c r="F1415" s="225"/>
      <c r="G1415" s="226"/>
      <c r="I1415" s="408"/>
    </row>
    <row r="1416" spans="1:9" customFormat="1" ht="15">
      <c r="A1416" s="108" t="s">
        <v>67</v>
      </c>
      <c r="B1416" s="108" t="s">
        <v>0</v>
      </c>
      <c r="C1416" s="109" t="s">
        <v>38</v>
      </c>
      <c r="D1416" s="108" t="s">
        <v>4</v>
      </c>
      <c r="E1416" s="110" t="s">
        <v>132</v>
      </c>
      <c r="F1416" s="111" t="s">
        <v>133</v>
      </c>
      <c r="G1416" s="111" t="s">
        <v>134</v>
      </c>
      <c r="I1416" s="408"/>
    </row>
    <row r="1417" spans="1:9" customFormat="1" ht="15">
      <c r="A1417" s="190"/>
      <c r="B1417" s="190"/>
      <c r="C1417" s="112" t="s">
        <v>640</v>
      </c>
      <c r="D1417" s="192" t="s">
        <v>640</v>
      </c>
      <c r="E1417" s="191"/>
      <c r="F1417" s="220" t="s">
        <v>640</v>
      </c>
      <c r="G1417" s="113" t="s">
        <v>640</v>
      </c>
      <c r="I1417" s="408"/>
    </row>
    <row r="1418" spans="1:9" customFormat="1" ht="15">
      <c r="A1418" s="190"/>
      <c r="B1418" s="190"/>
      <c r="C1418" s="112" t="s">
        <v>640</v>
      </c>
      <c r="D1418" s="192" t="s">
        <v>640</v>
      </c>
      <c r="E1418" s="191"/>
      <c r="F1418" s="220" t="s">
        <v>640</v>
      </c>
      <c r="G1418" s="113" t="s">
        <v>640</v>
      </c>
      <c r="I1418" s="408"/>
    </row>
    <row r="1419" spans="1:9" customFormat="1" ht="15">
      <c r="A1419" s="190"/>
      <c r="B1419" s="190"/>
      <c r="C1419" s="112" t="s">
        <v>640</v>
      </c>
      <c r="D1419" s="192" t="s">
        <v>640</v>
      </c>
      <c r="E1419" s="191"/>
      <c r="F1419" s="220" t="s">
        <v>640</v>
      </c>
      <c r="G1419" s="113" t="s">
        <v>640</v>
      </c>
      <c r="I1419" s="408"/>
    </row>
    <row r="1420" spans="1:9" customFormat="1" ht="15">
      <c r="A1420" s="536" t="s">
        <v>135</v>
      </c>
      <c r="B1420" s="537" t="s">
        <v>135</v>
      </c>
      <c r="C1420" s="537"/>
      <c r="D1420" s="537"/>
      <c r="E1420" s="537"/>
      <c r="F1420" s="538"/>
      <c r="G1420" s="114" t="s">
        <v>640</v>
      </c>
      <c r="I1420" s="408"/>
    </row>
    <row r="1421" spans="1:9" customFormat="1" ht="15.75" thickBot="1">
      <c r="A1421" s="115"/>
      <c r="B1421" s="116"/>
      <c r="C1421" s="125"/>
      <c r="D1421" s="126"/>
      <c r="E1421" s="127"/>
      <c r="F1421" s="128"/>
      <c r="G1421" s="129"/>
      <c r="I1421" s="408"/>
    </row>
    <row r="1422" spans="1:9" customFormat="1" ht="15.75" thickBot="1">
      <c r="A1422" s="539" t="s">
        <v>24</v>
      </c>
      <c r="B1422" s="540"/>
      <c r="C1422" s="540"/>
      <c r="D1422" s="540"/>
      <c r="E1422" s="540"/>
      <c r="F1422" s="541"/>
      <c r="G1422" s="245">
        <f>G1406+G1413</f>
        <v>1957.3000000000002</v>
      </c>
      <c r="I1422" s="408"/>
    </row>
    <row r="1423" spans="1:9" customFormat="1" ht="15">
      <c r="I1423" s="408"/>
    </row>
    <row r="1424" spans="1:9" customFormat="1" ht="15">
      <c r="I1424" s="408"/>
    </row>
    <row r="1425" spans="9:9" customFormat="1" ht="15">
      <c r="I1425" s="408"/>
    </row>
    <row r="1426" spans="9:9" customFormat="1" ht="45.75" customHeight="1">
      <c r="I1426" s="408"/>
    </row>
    <row r="1427" spans="9:9" customFormat="1" ht="15">
      <c r="I1427" s="408"/>
    </row>
    <row r="1428" spans="9:9" customFormat="1" ht="15">
      <c r="I1428" s="408"/>
    </row>
    <row r="1429" spans="9:9" customFormat="1" ht="15">
      <c r="I1429" s="408"/>
    </row>
    <row r="1430" spans="9:9" customFormat="1" ht="15">
      <c r="I1430" s="408"/>
    </row>
    <row r="1431" spans="9:9" customFormat="1" ht="15">
      <c r="I1431" s="408"/>
    </row>
    <row r="1432" spans="9:9" customFormat="1" ht="15">
      <c r="I1432" s="408"/>
    </row>
    <row r="1433" spans="9:9" customFormat="1" ht="15">
      <c r="I1433" s="408"/>
    </row>
    <row r="1434" spans="9:9" customFormat="1" ht="15">
      <c r="I1434" s="408"/>
    </row>
    <row r="1435" spans="9:9" customFormat="1" ht="15">
      <c r="I1435" s="408"/>
    </row>
    <row r="1436" spans="9:9" customFormat="1" ht="15">
      <c r="I1436" s="408"/>
    </row>
    <row r="1437" spans="9:9" customFormat="1" ht="15">
      <c r="I1437" s="408"/>
    </row>
    <row r="1438" spans="9:9" customFormat="1" ht="15">
      <c r="I1438" s="408"/>
    </row>
    <row r="1439" spans="9:9" customFormat="1" ht="15">
      <c r="I1439" s="408"/>
    </row>
    <row r="1440" spans="9:9" customFormat="1" ht="15">
      <c r="I1440" s="408"/>
    </row>
    <row r="1441" spans="9:9" customFormat="1" ht="15">
      <c r="I1441" s="408"/>
    </row>
    <row r="1442" spans="9:9" customFormat="1" ht="15">
      <c r="I1442" s="408"/>
    </row>
    <row r="1443" spans="9:9" customFormat="1" ht="15">
      <c r="I1443" s="408"/>
    </row>
    <row r="1444" spans="9:9" customFormat="1" ht="15">
      <c r="I1444" s="408"/>
    </row>
    <row r="1445" spans="9:9" customFormat="1" ht="15">
      <c r="I1445" s="408"/>
    </row>
    <row r="1446" spans="9:9" customFormat="1" ht="15">
      <c r="I1446" s="408"/>
    </row>
    <row r="1447" spans="9:9" customFormat="1" ht="15">
      <c r="I1447" s="408"/>
    </row>
    <row r="1448" spans="9:9" customFormat="1" ht="15">
      <c r="I1448" s="408"/>
    </row>
    <row r="1449" spans="9:9" customFormat="1" ht="15">
      <c r="I1449" s="408"/>
    </row>
    <row r="1450" spans="9:9" customFormat="1" ht="15">
      <c r="I1450" s="408"/>
    </row>
    <row r="1451" spans="9:9" customFormat="1" ht="15">
      <c r="I1451" s="408"/>
    </row>
    <row r="1452" spans="9:9" customFormat="1" ht="27.75" customHeight="1">
      <c r="I1452" s="408"/>
    </row>
    <row r="1453" spans="9:9" customFormat="1" ht="15">
      <c r="I1453" s="408"/>
    </row>
    <row r="1454" spans="9:9" customFormat="1" ht="15">
      <c r="I1454" s="408"/>
    </row>
    <row r="1455" spans="9:9" customFormat="1" ht="15">
      <c r="I1455" s="408"/>
    </row>
    <row r="1456" spans="9:9" customFormat="1" ht="15">
      <c r="I1456" s="408"/>
    </row>
    <row r="1457" spans="9:9" customFormat="1" ht="15">
      <c r="I1457" s="408"/>
    </row>
    <row r="1458" spans="9:9" customFormat="1" ht="15">
      <c r="I1458" s="408"/>
    </row>
    <row r="1459" spans="9:9" customFormat="1" ht="15">
      <c r="I1459" s="408"/>
    </row>
    <row r="1460" spans="9:9" customFormat="1" ht="15">
      <c r="I1460" s="408"/>
    </row>
    <row r="1461" spans="9:9" customFormat="1" ht="15">
      <c r="I1461" s="408"/>
    </row>
    <row r="1462" spans="9:9" customFormat="1" ht="15">
      <c r="I1462" s="408"/>
    </row>
    <row r="1463" spans="9:9" customFormat="1" ht="15">
      <c r="I1463" s="408"/>
    </row>
    <row r="1464" spans="9:9" customFormat="1" ht="15">
      <c r="I1464" s="408"/>
    </row>
    <row r="1465" spans="9:9" customFormat="1" ht="15">
      <c r="I1465" s="408"/>
    </row>
    <row r="1466" spans="9:9" customFormat="1" ht="15">
      <c r="I1466" s="408"/>
    </row>
    <row r="1467" spans="9:9" customFormat="1" ht="15">
      <c r="I1467" s="408"/>
    </row>
    <row r="1468" spans="9:9" customFormat="1" ht="15">
      <c r="I1468" s="408"/>
    </row>
    <row r="1469" spans="9:9" customFormat="1" ht="15">
      <c r="I1469" s="408"/>
    </row>
    <row r="1470" spans="9:9" customFormat="1" ht="15">
      <c r="I1470" s="408"/>
    </row>
    <row r="1471" spans="9:9" customFormat="1" ht="15">
      <c r="I1471" s="408"/>
    </row>
    <row r="1472" spans="9:9" customFormat="1" ht="15">
      <c r="I1472" s="408"/>
    </row>
    <row r="1473" spans="9:9" customFormat="1" ht="15">
      <c r="I1473" s="408"/>
    </row>
    <row r="1474" spans="9:9" customFormat="1" ht="15">
      <c r="I1474" s="408"/>
    </row>
    <row r="1475" spans="9:9" customFormat="1" ht="15">
      <c r="I1475" s="408"/>
    </row>
    <row r="1476" spans="9:9" customFormat="1" ht="15">
      <c r="I1476" s="408"/>
    </row>
    <row r="1477" spans="9:9" customFormat="1" ht="15">
      <c r="I1477" s="408"/>
    </row>
    <row r="1478" spans="9:9" customFormat="1" ht="33.75" customHeight="1">
      <c r="I1478" s="408"/>
    </row>
    <row r="1479" spans="9:9" customFormat="1" ht="15">
      <c r="I1479" s="408"/>
    </row>
    <row r="1480" spans="9:9" customFormat="1" ht="15">
      <c r="I1480" s="408"/>
    </row>
    <row r="1481" spans="9:9" customFormat="1" ht="15">
      <c r="I1481" s="408"/>
    </row>
    <row r="1482" spans="9:9" customFormat="1" ht="15">
      <c r="I1482" s="408"/>
    </row>
    <row r="1483" spans="9:9" customFormat="1" ht="15">
      <c r="I1483" s="408"/>
    </row>
    <row r="1484" spans="9:9" customFormat="1" ht="15">
      <c r="I1484" s="408"/>
    </row>
    <row r="1485" spans="9:9" customFormat="1" ht="15">
      <c r="I1485" s="408"/>
    </row>
    <row r="1486" spans="9:9" customFormat="1" ht="15">
      <c r="I1486" s="408"/>
    </row>
    <row r="1487" spans="9:9" customFormat="1" ht="15">
      <c r="I1487" s="408"/>
    </row>
    <row r="1488" spans="9:9" customFormat="1" ht="15">
      <c r="I1488" s="408"/>
    </row>
    <row r="1489" spans="9:9" customFormat="1" ht="15">
      <c r="I1489" s="408"/>
    </row>
    <row r="1490" spans="9:9" customFormat="1" ht="15">
      <c r="I1490" s="408"/>
    </row>
    <row r="1491" spans="9:9" customFormat="1" ht="15">
      <c r="I1491" s="408"/>
    </row>
    <row r="1492" spans="9:9" customFormat="1" ht="15">
      <c r="I1492" s="408"/>
    </row>
    <row r="1493" spans="9:9" customFormat="1" ht="15">
      <c r="I1493" s="408"/>
    </row>
    <row r="1494" spans="9:9" customFormat="1" ht="15">
      <c r="I1494" s="408"/>
    </row>
    <row r="1495" spans="9:9" customFormat="1" ht="15">
      <c r="I1495" s="408"/>
    </row>
    <row r="1496" spans="9:9" customFormat="1" ht="15">
      <c r="I1496" s="408"/>
    </row>
    <row r="1497" spans="9:9" customFormat="1" ht="15">
      <c r="I1497" s="408"/>
    </row>
    <row r="1498" spans="9:9" customFormat="1" ht="15">
      <c r="I1498" s="408"/>
    </row>
    <row r="1499" spans="9:9" customFormat="1" ht="15">
      <c r="I1499" s="408"/>
    </row>
    <row r="1500" spans="9:9" customFormat="1" ht="15">
      <c r="I1500" s="408"/>
    </row>
    <row r="1501" spans="9:9" customFormat="1" ht="15">
      <c r="I1501" s="408"/>
    </row>
    <row r="1502" spans="9:9" customFormat="1" ht="15">
      <c r="I1502" s="408"/>
    </row>
    <row r="1503" spans="9:9" customFormat="1" ht="15">
      <c r="I1503" s="408"/>
    </row>
    <row r="1504" spans="9:9" customFormat="1" ht="30" customHeight="1">
      <c r="I1504" s="408"/>
    </row>
    <row r="1505" spans="9:9" customFormat="1" ht="15">
      <c r="I1505" s="408"/>
    </row>
    <row r="1506" spans="9:9" customFormat="1" ht="15">
      <c r="I1506" s="408"/>
    </row>
    <row r="1507" spans="9:9" customFormat="1" ht="15">
      <c r="I1507" s="408"/>
    </row>
    <row r="1508" spans="9:9" customFormat="1" ht="15">
      <c r="I1508" s="408"/>
    </row>
    <row r="1509" spans="9:9" customFormat="1" ht="15">
      <c r="I1509" s="408"/>
    </row>
    <row r="1510" spans="9:9" customFormat="1" ht="15">
      <c r="I1510" s="408"/>
    </row>
    <row r="1511" spans="9:9" customFormat="1" ht="15">
      <c r="I1511" s="408"/>
    </row>
    <row r="1512" spans="9:9" customFormat="1" ht="15">
      <c r="I1512" s="408"/>
    </row>
    <row r="1513" spans="9:9" customFormat="1" ht="15">
      <c r="I1513" s="408"/>
    </row>
    <row r="1514" spans="9:9" customFormat="1" ht="15">
      <c r="I1514" s="408"/>
    </row>
    <row r="1515" spans="9:9" customFormat="1" ht="15">
      <c r="I1515" s="408"/>
    </row>
    <row r="1516" spans="9:9" customFormat="1" ht="15">
      <c r="I1516" s="408"/>
    </row>
    <row r="1517" spans="9:9" customFormat="1" ht="15">
      <c r="I1517" s="408"/>
    </row>
    <row r="1518" spans="9:9" customFormat="1" ht="15">
      <c r="I1518" s="408"/>
    </row>
    <row r="1519" spans="9:9" customFormat="1" ht="15">
      <c r="I1519" s="408"/>
    </row>
    <row r="1520" spans="9:9" customFormat="1" ht="15">
      <c r="I1520" s="408"/>
    </row>
    <row r="1521" spans="9:9" customFormat="1" ht="15">
      <c r="I1521" s="408"/>
    </row>
    <row r="1522" spans="9:9" customFormat="1" ht="15">
      <c r="I1522" s="408"/>
    </row>
    <row r="1523" spans="9:9" customFormat="1" ht="15">
      <c r="I1523" s="408"/>
    </row>
    <row r="1524" spans="9:9" customFormat="1" ht="15">
      <c r="I1524" s="408"/>
    </row>
    <row r="1525" spans="9:9" customFormat="1" ht="15">
      <c r="I1525" s="408"/>
    </row>
    <row r="1526" spans="9:9" customFormat="1" ht="15">
      <c r="I1526" s="408"/>
    </row>
    <row r="1527" spans="9:9" customFormat="1" ht="15">
      <c r="I1527" s="408"/>
    </row>
    <row r="1528" spans="9:9" customFormat="1" ht="15">
      <c r="I1528" s="408"/>
    </row>
    <row r="1529" spans="9:9" customFormat="1" ht="15">
      <c r="I1529" s="408"/>
    </row>
    <row r="1530" spans="9:9" customFormat="1" ht="25.5" customHeight="1">
      <c r="I1530" s="408"/>
    </row>
    <row r="1531" spans="9:9" customFormat="1" ht="15">
      <c r="I1531" s="408"/>
    </row>
    <row r="1532" spans="9:9" customFormat="1" ht="15">
      <c r="I1532" s="408"/>
    </row>
    <row r="1533" spans="9:9" customFormat="1" ht="15">
      <c r="I1533" s="408"/>
    </row>
    <row r="1534" spans="9:9" customFormat="1" ht="15">
      <c r="I1534" s="408"/>
    </row>
    <row r="1535" spans="9:9" customFormat="1" ht="15">
      <c r="I1535" s="408"/>
    </row>
    <row r="1536" spans="9:9" customFormat="1" ht="15">
      <c r="I1536" s="408"/>
    </row>
    <row r="1537" spans="9:9" customFormat="1" ht="15">
      <c r="I1537" s="408"/>
    </row>
    <row r="1538" spans="9:9" customFormat="1" ht="15">
      <c r="I1538" s="408"/>
    </row>
    <row r="1539" spans="9:9" customFormat="1" ht="15">
      <c r="I1539" s="408"/>
    </row>
    <row r="1540" spans="9:9" customFormat="1" ht="15">
      <c r="I1540" s="408"/>
    </row>
    <row r="1541" spans="9:9" customFormat="1" ht="15">
      <c r="I1541" s="408"/>
    </row>
    <row r="1542" spans="9:9" customFormat="1" ht="15">
      <c r="I1542" s="408"/>
    </row>
    <row r="1543" spans="9:9" customFormat="1" ht="15">
      <c r="I1543" s="408"/>
    </row>
    <row r="1544" spans="9:9" customFormat="1" ht="15">
      <c r="I1544" s="408"/>
    </row>
    <row r="1545" spans="9:9" customFormat="1" ht="15">
      <c r="I1545" s="408"/>
    </row>
    <row r="1546" spans="9:9" customFormat="1" ht="15">
      <c r="I1546" s="408"/>
    </row>
    <row r="1547" spans="9:9" customFormat="1" ht="15">
      <c r="I1547" s="408"/>
    </row>
    <row r="1548" spans="9:9" customFormat="1" ht="15">
      <c r="I1548" s="408"/>
    </row>
    <row r="1549" spans="9:9" customFormat="1" ht="15">
      <c r="I1549" s="408"/>
    </row>
    <row r="1550" spans="9:9" customFormat="1" ht="15">
      <c r="I1550" s="408"/>
    </row>
    <row r="1551" spans="9:9" customFormat="1" ht="15">
      <c r="I1551" s="408"/>
    </row>
    <row r="1552" spans="9:9" customFormat="1" ht="15">
      <c r="I1552" s="408"/>
    </row>
    <row r="1553" spans="9:9" customFormat="1" ht="15">
      <c r="I1553" s="408"/>
    </row>
    <row r="1554" spans="9:9" customFormat="1" ht="15">
      <c r="I1554" s="408"/>
    </row>
    <row r="1555" spans="9:9" customFormat="1" ht="15">
      <c r="I1555" s="408"/>
    </row>
    <row r="1556" spans="9:9" customFormat="1" ht="29.25" customHeight="1">
      <c r="I1556" s="408"/>
    </row>
    <row r="1557" spans="9:9" customFormat="1" ht="15">
      <c r="I1557" s="408"/>
    </row>
    <row r="1558" spans="9:9" customFormat="1" ht="15">
      <c r="I1558" s="408"/>
    </row>
    <row r="1559" spans="9:9" customFormat="1" ht="15">
      <c r="I1559" s="408"/>
    </row>
    <row r="1560" spans="9:9" customFormat="1" ht="15">
      <c r="I1560" s="408"/>
    </row>
    <row r="1561" spans="9:9" customFormat="1" ht="15">
      <c r="I1561" s="408"/>
    </row>
    <row r="1562" spans="9:9" customFormat="1" ht="15">
      <c r="I1562" s="408"/>
    </row>
    <row r="1563" spans="9:9" customFormat="1" ht="15">
      <c r="I1563" s="408"/>
    </row>
    <row r="1564" spans="9:9" customFormat="1" ht="15">
      <c r="I1564" s="408"/>
    </row>
    <row r="1565" spans="9:9" customFormat="1" ht="15">
      <c r="I1565" s="408"/>
    </row>
    <row r="1566" spans="9:9" customFormat="1" ht="15">
      <c r="I1566" s="408"/>
    </row>
    <row r="1567" spans="9:9" customFormat="1" ht="15">
      <c r="I1567" s="408"/>
    </row>
    <row r="1568" spans="9:9" customFormat="1" ht="15">
      <c r="I1568" s="408"/>
    </row>
    <row r="1569" spans="9:9" customFormat="1" ht="15">
      <c r="I1569" s="408"/>
    </row>
    <row r="1570" spans="9:9" customFormat="1" ht="15">
      <c r="I1570" s="408"/>
    </row>
    <row r="1571" spans="9:9" customFormat="1" ht="15">
      <c r="I1571" s="408"/>
    </row>
    <row r="1572" spans="9:9" customFormat="1" ht="15">
      <c r="I1572" s="408"/>
    </row>
    <row r="1573" spans="9:9" customFormat="1" ht="15">
      <c r="I1573" s="408"/>
    </row>
    <row r="1574" spans="9:9" customFormat="1" ht="15">
      <c r="I1574" s="408"/>
    </row>
    <row r="1575" spans="9:9" customFormat="1" ht="15">
      <c r="I1575" s="408"/>
    </row>
    <row r="1576" spans="9:9" customFormat="1" ht="15">
      <c r="I1576" s="408"/>
    </row>
    <row r="1577" spans="9:9" customFormat="1" ht="15">
      <c r="I1577" s="408"/>
    </row>
    <row r="1578" spans="9:9" customFormat="1" ht="15">
      <c r="I1578" s="408"/>
    </row>
    <row r="1579" spans="9:9" customFormat="1" ht="15">
      <c r="I1579" s="408"/>
    </row>
    <row r="1580" spans="9:9" customFormat="1" ht="15">
      <c r="I1580" s="408"/>
    </row>
    <row r="1581" spans="9:9" customFormat="1" ht="15">
      <c r="I1581" s="408"/>
    </row>
    <row r="1582" spans="9:9" customFormat="1" ht="35.25" customHeight="1">
      <c r="I1582" s="408"/>
    </row>
    <row r="1583" spans="9:9" customFormat="1" ht="15">
      <c r="I1583" s="408"/>
    </row>
    <row r="1584" spans="9:9" customFormat="1" ht="15">
      <c r="I1584" s="408"/>
    </row>
    <row r="1585" spans="9:9" customFormat="1" ht="15">
      <c r="I1585" s="408"/>
    </row>
    <row r="1586" spans="9:9" customFormat="1" ht="15">
      <c r="I1586" s="408"/>
    </row>
    <row r="1587" spans="9:9" customFormat="1" ht="15">
      <c r="I1587" s="408"/>
    </row>
    <row r="1588" spans="9:9" customFormat="1" ht="15">
      <c r="I1588" s="408"/>
    </row>
    <row r="1589" spans="9:9" customFormat="1" ht="15">
      <c r="I1589" s="408"/>
    </row>
    <row r="1590" spans="9:9" customFormat="1" ht="15">
      <c r="I1590" s="408"/>
    </row>
    <row r="1591" spans="9:9" customFormat="1" ht="15">
      <c r="I1591" s="408"/>
    </row>
    <row r="1592" spans="9:9" customFormat="1" ht="15">
      <c r="I1592" s="408"/>
    </row>
    <row r="1593" spans="9:9" customFormat="1" ht="15">
      <c r="I1593" s="408"/>
    </row>
    <row r="1594" spans="9:9" customFormat="1" ht="15">
      <c r="I1594" s="408"/>
    </row>
    <row r="1595" spans="9:9" customFormat="1" ht="15">
      <c r="I1595" s="408"/>
    </row>
    <row r="1596" spans="9:9" customFormat="1" ht="15">
      <c r="I1596" s="408"/>
    </row>
    <row r="1597" spans="9:9" customFormat="1" ht="15">
      <c r="I1597" s="408"/>
    </row>
    <row r="1598" spans="9:9" customFormat="1" ht="15">
      <c r="I1598" s="408"/>
    </row>
    <row r="1599" spans="9:9" customFormat="1" ht="15">
      <c r="I1599" s="408"/>
    </row>
    <row r="1600" spans="9:9" customFormat="1" ht="15">
      <c r="I1600" s="408"/>
    </row>
    <row r="1601" spans="9:9" customFormat="1" ht="15">
      <c r="I1601" s="408"/>
    </row>
    <row r="1602" spans="9:9" customFormat="1" ht="15">
      <c r="I1602" s="408"/>
    </row>
    <row r="1603" spans="9:9" customFormat="1" ht="15">
      <c r="I1603" s="408"/>
    </row>
    <row r="1604" spans="9:9" customFormat="1" ht="15">
      <c r="I1604" s="408"/>
    </row>
    <row r="1605" spans="9:9" customFormat="1" ht="15">
      <c r="I1605" s="408"/>
    </row>
    <row r="1606" spans="9:9" customFormat="1" ht="15">
      <c r="I1606" s="408"/>
    </row>
    <row r="1607" spans="9:9" customFormat="1" ht="15">
      <c r="I1607" s="408"/>
    </row>
    <row r="1608" spans="9:9" customFormat="1" ht="28.5" customHeight="1">
      <c r="I1608" s="408"/>
    </row>
    <row r="1609" spans="9:9" customFormat="1" ht="15">
      <c r="I1609" s="408"/>
    </row>
    <row r="1610" spans="9:9" customFormat="1" ht="15">
      <c r="I1610" s="408"/>
    </row>
    <row r="1611" spans="9:9" customFormat="1" ht="15">
      <c r="I1611" s="408"/>
    </row>
    <row r="1612" spans="9:9" customFormat="1" ht="15">
      <c r="I1612" s="408"/>
    </row>
    <row r="1613" spans="9:9" customFormat="1" ht="15">
      <c r="I1613" s="408"/>
    </row>
    <row r="1614" spans="9:9" customFormat="1" ht="15">
      <c r="I1614" s="408"/>
    </row>
    <row r="1615" spans="9:9" customFormat="1" ht="15">
      <c r="I1615" s="408"/>
    </row>
    <row r="1616" spans="9:9" customFormat="1" ht="15">
      <c r="I1616" s="408"/>
    </row>
    <row r="1617" spans="9:9" customFormat="1" ht="15">
      <c r="I1617" s="408"/>
    </row>
    <row r="1618" spans="9:9" customFormat="1" ht="15">
      <c r="I1618" s="408"/>
    </row>
    <row r="1619" spans="9:9" customFormat="1" ht="15">
      <c r="I1619" s="408"/>
    </row>
    <row r="1620" spans="9:9" customFormat="1" ht="15">
      <c r="I1620" s="408"/>
    </row>
    <row r="1621" spans="9:9" customFormat="1" ht="15">
      <c r="I1621" s="408"/>
    </row>
    <row r="1622" spans="9:9" customFormat="1" ht="15">
      <c r="I1622" s="408"/>
    </row>
    <row r="1623" spans="9:9" customFormat="1" ht="15">
      <c r="I1623" s="408"/>
    </row>
    <row r="1624" spans="9:9" customFormat="1" ht="15">
      <c r="I1624" s="408"/>
    </row>
    <row r="1625" spans="9:9" customFormat="1" ht="15">
      <c r="I1625" s="408"/>
    </row>
    <row r="1626" spans="9:9" customFormat="1" ht="15">
      <c r="I1626" s="408"/>
    </row>
    <row r="1627" spans="9:9" customFormat="1" ht="15">
      <c r="I1627" s="408"/>
    </row>
    <row r="1628" spans="9:9" customFormat="1" ht="15">
      <c r="I1628" s="408"/>
    </row>
    <row r="1629" spans="9:9" customFormat="1" ht="15">
      <c r="I1629" s="408"/>
    </row>
    <row r="1630" spans="9:9" customFormat="1" ht="15">
      <c r="I1630" s="408"/>
    </row>
    <row r="1631" spans="9:9" customFormat="1" ht="15">
      <c r="I1631" s="408"/>
    </row>
    <row r="1632" spans="9:9" customFormat="1" ht="15">
      <c r="I1632" s="408"/>
    </row>
    <row r="1633" spans="9:9" customFormat="1" ht="15">
      <c r="I1633" s="408"/>
    </row>
    <row r="1634" spans="9:9" customFormat="1" ht="15">
      <c r="I1634" s="408"/>
    </row>
    <row r="1635" spans="9:9" customFormat="1" ht="15">
      <c r="I1635" s="408"/>
    </row>
    <row r="1636" spans="9:9" customFormat="1" ht="15">
      <c r="I1636" s="408"/>
    </row>
    <row r="1637" spans="9:9" customFormat="1" ht="22.5" customHeight="1">
      <c r="I1637" s="408"/>
    </row>
    <row r="1638" spans="9:9" customFormat="1" ht="15">
      <c r="I1638" s="408"/>
    </row>
    <row r="1639" spans="9:9" customFormat="1" ht="15">
      <c r="I1639" s="408"/>
    </row>
    <row r="1640" spans="9:9" customFormat="1" ht="15">
      <c r="I1640" s="408"/>
    </row>
    <row r="1641" spans="9:9" customFormat="1" ht="15">
      <c r="I1641" s="408"/>
    </row>
    <row r="1642" spans="9:9" customFormat="1" ht="15">
      <c r="I1642" s="408"/>
    </row>
    <row r="1643" spans="9:9" customFormat="1" ht="15">
      <c r="I1643" s="408"/>
    </row>
    <row r="1644" spans="9:9" customFormat="1" ht="15">
      <c r="I1644" s="408"/>
    </row>
    <row r="1645" spans="9:9" customFormat="1" ht="15">
      <c r="I1645" s="408"/>
    </row>
    <row r="1646" spans="9:9" customFormat="1" ht="15">
      <c r="I1646" s="408"/>
    </row>
    <row r="1647" spans="9:9" customFormat="1" ht="15">
      <c r="I1647" s="408"/>
    </row>
    <row r="1648" spans="9:9" customFormat="1" ht="15">
      <c r="I1648" s="408"/>
    </row>
    <row r="1649" spans="9:9" customFormat="1" ht="15">
      <c r="I1649" s="408"/>
    </row>
    <row r="1650" spans="9:9" customFormat="1" ht="15">
      <c r="I1650" s="408"/>
    </row>
    <row r="1651" spans="9:9" customFormat="1" ht="15">
      <c r="I1651" s="408"/>
    </row>
    <row r="1652" spans="9:9" customFormat="1" ht="15">
      <c r="I1652" s="408"/>
    </row>
    <row r="1653" spans="9:9" customFormat="1" ht="15">
      <c r="I1653" s="408"/>
    </row>
    <row r="1654" spans="9:9" customFormat="1" ht="12.75" customHeight="1">
      <c r="I1654" s="408"/>
    </row>
    <row r="1655" spans="9:9" customFormat="1" ht="15">
      <c r="I1655" s="408"/>
    </row>
    <row r="1656" spans="9:9" customFormat="1" ht="15">
      <c r="I1656" s="408"/>
    </row>
    <row r="1657" spans="9:9" customFormat="1" ht="15">
      <c r="I1657" s="408"/>
    </row>
    <row r="1658" spans="9:9" customFormat="1" ht="15">
      <c r="I1658" s="408"/>
    </row>
    <row r="1659" spans="9:9" customFormat="1" ht="15">
      <c r="I1659" s="408"/>
    </row>
    <row r="1660" spans="9:9" customFormat="1" ht="15">
      <c r="I1660" s="408"/>
    </row>
    <row r="1661" spans="9:9" customFormat="1" ht="15">
      <c r="I1661" s="408"/>
    </row>
    <row r="1662" spans="9:9" customFormat="1" ht="15">
      <c r="I1662" s="408"/>
    </row>
    <row r="1663" spans="9:9" customFormat="1" ht="20.25" customHeight="1">
      <c r="I1663" s="408"/>
    </row>
    <row r="1664" spans="9:9" customFormat="1" ht="15">
      <c r="I1664" s="408"/>
    </row>
    <row r="1665" spans="9:9" customFormat="1" ht="15">
      <c r="I1665" s="408"/>
    </row>
    <row r="1666" spans="9:9" customFormat="1" ht="15">
      <c r="I1666" s="408"/>
    </row>
    <row r="1667" spans="9:9" customFormat="1" ht="15">
      <c r="I1667" s="408"/>
    </row>
    <row r="1668" spans="9:9" customFormat="1" ht="15">
      <c r="I1668" s="408"/>
    </row>
    <row r="1669" spans="9:9" customFormat="1" ht="15">
      <c r="I1669" s="408"/>
    </row>
    <row r="1670" spans="9:9" customFormat="1" ht="15">
      <c r="I1670" s="408"/>
    </row>
    <row r="1671" spans="9:9" customFormat="1" ht="15">
      <c r="I1671" s="408"/>
    </row>
    <row r="1672" spans="9:9" customFormat="1" ht="15">
      <c r="I1672" s="408"/>
    </row>
    <row r="1673" spans="9:9" customFormat="1" ht="15">
      <c r="I1673" s="408"/>
    </row>
    <row r="1674" spans="9:9" customFormat="1" ht="15">
      <c r="I1674" s="408"/>
    </row>
    <row r="1675" spans="9:9" customFormat="1" ht="15">
      <c r="I1675" s="408"/>
    </row>
    <row r="1676" spans="9:9" customFormat="1" ht="15">
      <c r="I1676" s="408"/>
    </row>
    <row r="1677" spans="9:9" customFormat="1" ht="15">
      <c r="I1677" s="408"/>
    </row>
    <row r="1678" spans="9:9" customFormat="1" ht="15">
      <c r="I1678" s="408"/>
    </row>
    <row r="1679" spans="9:9" customFormat="1" ht="15">
      <c r="I1679" s="408"/>
    </row>
    <row r="1680" spans="9:9" customFormat="1" ht="15">
      <c r="I1680" s="408"/>
    </row>
    <row r="1681" spans="9:9" customFormat="1" ht="15">
      <c r="I1681" s="408"/>
    </row>
    <row r="1682" spans="9:9" customFormat="1" ht="15">
      <c r="I1682" s="408"/>
    </row>
    <row r="1683" spans="9:9" customFormat="1" ht="15">
      <c r="I1683" s="408"/>
    </row>
    <row r="1684" spans="9:9" customFormat="1" ht="15">
      <c r="I1684" s="408"/>
    </row>
    <row r="1685" spans="9:9" customFormat="1" ht="15">
      <c r="I1685" s="408"/>
    </row>
    <row r="1686" spans="9:9" customFormat="1" ht="15">
      <c r="I1686" s="408"/>
    </row>
    <row r="1687" spans="9:9" customFormat="1" ht="15">
      <c r="I1687" s="408"/>
    </row>
    <row r="1688" spans="9:9" customFormat="1" ht="15">
      <c r="I1688" s="408"/>
    </row>
    <row r="1689" spans="9:9" customFormat="1" ht="24.75" customHeight="1">
      <c r="I1689" s="408"/>
    </row>
    <row r="1690" spans="9:9" customFormat="1" ht="15">
      <c r="I1690" s="408"/>
    </row>
    <row r="1691" spans="9:9" customFormat="1" ht="15">
      <c r="I1691" s="408"/>
    </row>
    <row r="1692" spans="9:9" customFormat="1" ht="15">
      <c r="I1692" s="408"/>
    </row>
    <row r="1693" spans="9:9" customFormat="1" ht="15">
      <c r="I1693" s="408"/>
    </row>
    <row r="1694" spans="9:9" customFormat="1" ht="15">
      <c r="I1694" s="408"/>
    </row>
    <row r="1695" spans="9:9" customFormat="1" ht="15">
      <c r="I1695" s="408"/>
    </row>
    <row r="1696" spans="9:9" customFormat="1" ht="15">
      <c r="I1696" s="408"/>
    </row>
    <row r="1697" spans="9:9" customFormat="1" ht="15">
      <c r="I1697" s="408"/>
    </row>
    <row r="1698" spans="9:9" customFormat="1" ht="15">
      <c r="I1698" s="408"/>
    </row>
    <row r="1699" spans="9:9" customFormat="1" ht="15">
      <c r="I1699" s="408"/>
    </row>
    <row r="1700" spans="9:9" customFormat="1" ht="15">
      <c r="I1700" s="408"/>
    </row>
    <row r="1701" spans="9:9" customFormat="1" ht="15">
      <c r="I1701" s="408"/>
    </row>
    <row r="1702" spans="9:9" customFormat="1" ht="15">
      <c r="I1702" s="408"/>
    </row>
    <row r="1703" spans="9:9" customFormat="1" ht="15">
      <c r="I1703" s="408"/>
    </row>
    <row r="1704" spans="9:9" customFormat="1" ht="15">
      <c r="I1704" s="408"/>
    </row>
    <row r="1705" spans="9:9" customFormat="1" ht="15">
      <c r="I1705" s="408"/>
    </row>
    <row r="1706" spans="9:9" customFormat="1" ht="15">
      <c r="I1706" s="408"/>
    </row>
    <row r="1707" spans="9:9" customFormat="1" ht="15">
      <c r="I1707" s="408"/>
    </row>
    <row r="1708" spans="9:9" customFormat="1" ht="15">
      <c r="I1708" s="408"/>
    </row>
    <row r="1709" spans="9:9" customFormat="1" ht="15">
      <c r="I1709" s="408"/>
    </row>
    <row r="1710" spans="9:9" customFormat="1" ht="15">
      <c r="I1710" s="408"/>
    </row>
    <row r="1711" spans="9:9" customFormat="1" ht="15">
      <c r="I1711" s="408"/>
    </row>
    <row r="1712" spans="9:9" customFormat="1" ht="15">
      <c r="I1712" s="408"/>
    </row>
    <row r="1713" spans="9:9" customFormat="1" ht="15">
      <c r="I1713" s="408"/>
    </row>
    <row r="1714" spans="9:9" customFormat="1" ht="15">
      <c r="I1714" s="408"/>
    </row>
    <row r="1715" spans="9:9" customFormat="1" ht="20.25" customHeight="1">
      <c r="I1715" s="408"/>
    </row>
    <row r="1716" spans="9:9" customFormat="1" ht="15">
      <c r="I1716" s="408"/>
    </row>
    <row r="1717" spans="9:9" customFormat="1" ht="15">
      <c r="I1717" s="408"/>
    </row>
    <row r="1718" spans="9:9" customFormat="1" ht="15">
      <c r="I1718" s="408"/>
    </row>
    <row r="1719" spans="9:9" customFormat="1" ht="15">
      <c r="I1719" s="408"/>
    </row>
    <row r="1720" spans="9:9" customFormat="1" ht="15">
      <c r="I1720" s="408"/>
    </row>
    <row r="1721" spans="9:9" customFormat="1" ht="15">
      <c r="I1721" s="408"/>
    </row>
    <row r="1722" spans="9:9" customFormat="1" ht="15">
      <c r="I1722" s="408"/>
    </row>
    <row r="1723" spans="9:9" customFormat="1" ht="15">
      <c r="I1723" s="408"/>
    </row>
    <row r="1724" spans="9:9" customFormat="1" ht="15">
      <c r="I1724" s="408"/>
    </row>
    <row r="1725" spans="9:9" customFormat="1" ht="15">
      <c r="I1725" s="408"/>
    </row>
    <row r="1726" spans="9:9" customFormat="1" ht="15">
      <c r="I1726" s="408"/>
    </row>
    <row r="1727" spans="9:9" customFormat="1" ht="15">
      <c r="I1727" s="408"/>
    </row>
    <row r="1728" spans="9:9" customFormat="1" ht="15">
      <c r="I1728" s="408"/>
    </row>
    <row r="1729" spans="9:9" customFormat="1" ht="15">
      <c r="I1729" s="408"/>
    </row>
    <row r="1730" spans="9:9" customFormat="1" ht="15">
      <c r="I1730" s="408"/>
    </row>
    <row r="1731" spans="9:9" customFormat="1" ht="15">
      <c r="I1731" s="408"/>
    </row>
    <row r="1732" spans="9:9" customFormat="1" ht="15">
      <c r="I1732" s="408"/>
    </row>
    <row r="1733" spans="9:9" customFormat="1" ht="15">
      <c r="I1733" s="408"/>
    </row>
    <row r="1734" spans="9:9" customFormat="1" ht="15">
      <c r="I1734" s="408"/>
    </row>
    <row r="1735" spans="9:9" customFormat="1" ht="15">
      <c r="I1735" s="408"/>
    </row>
    <row r="1736" spans="9:9" customFormat="1" ht="15">
      <c r="I1736" s="408"/>
    </row>
    <row r="1737" spans="9:9" customFormat="1" ht="15">
      <c r="I1737" s="408"/>
    </row>
    <row r="1738" spans="9:9" customFormat="1" ht="15">
      <c r="I1738" s="408"/>
    </row>
    <row r="1739" spans="9:9" customFormat="1" ht="15">
      <c r="I1739" s="408"/>
    </row>
    <row r="1740" spans="9:9" customFormat="1" ht="15">
      <c r="I1740" s="408"/>
    </row>
    <row r="1741" spans="9:9" customFormat="1" ht="26.25" customHeight="1">
      <c r="I1741" s="408"/>
    </row>
    <row r="1742" spans="9:9" customFormat="1" ht="15">
      <c r="I1742" s="408"/>
    </row>
    <row r="1743" spans="9:9" customFormat="1" ht="15">
      <c r="I1743" s="408"/>
    </row>
    <row r="1744" spans="9:9" customFormat="1" ht="15">
      <c r="I1744" s="408"/>
    </row>
    <row r="1745" spans="9:9" customFormat="1" ht="15">
      <c r="I1745" s="408"/>
    </row>
    <row r="1746" spans="9:9" customFormat="1" ht="15">
      <c r="I1746" s="408"/>
    </row>
    <row r="1747" spans="9:9" customFormat="1" ht="15">
      <c r="I1747" s="408"/>
    </row>
    <row r="1748" spans="9:9" customFormat="1" ht="15">
      <c r="I1748" s="408"/>
    </row>
    <row r="1749" spans="9:9" customFormat="1" ht="15">
      <c r="I1749" s="408"/>
    </row>
    <row r="1750" spans="9:9" customFormat="1" ht="15">
      <c r="I1750" s="408"/>
    </row>
    <row r="1751" spans="9:9" customFormat="1" ht="15">
      <c r="I1751" s="408"/>
    </row>
    <row r="1752" spans="9:9" customFormat="1" ht="15">
      <c r="I1752" s="408"/>
    </row>
    <row r="1753" spans="9:9" customFormat="1" ht="15">
      <c r="I1753" s="408"/>
    </row>
    <row r="1754" spans="9:9" customFormat="1" ht="15">
      <c r="I1754" s="408"/>
    </row>
    <row r="1755" spans="9:9" customFormat="1" ht="15">
      <c r="I1755" s="408"/>
    </row>
    <row r="1756" spans="9:9" customFormat="1" ht="15">
      <c r="I1756" s="408"/>
    </row>
    <row r="1757" spans="9:9" customFormat="1" ht="15">
      <c r="I1757" s="408"/>
    </row>
    <row r="1758" spans="9:9" customFormat="1" ht="15">
      <c r="I1758" s="408"/>
    </row>
    <row r="1759" spans="9:9" customFormat="1" ht="15">
      <c r="I1759" s="408"/>
    </row>
    <row r="1760" spans="9:9" customFormat="1" ht="15">
      <c r="I1760" s="408"/>
    </row>
    <row r="1761" spans="9:9" customFormat="1" ht="15">
      <c r="I1761" s="408"/>
    </row>
    <row r="1762" spans="9:9" customFormat="1" ht="15">
      <c r="I1762" s="408"/>
    </row>
    <row r="1763" spans="9:9" customFormat="1" ht="15">
      <c r="I1763" s="408"/>
    </row>
    <row r="1764" spans="9:9" customFormat="1" ht="15">
      <c r="I1764" s="408"/>
    </row>
    <row r="1765" spans="9:9" customFormat="1" ht="15">
      <c r="I1765" s="408"/>
    </row>
    <row r="1766" spans="9:9" customFormat="1" ht="15">
      <c r="I1766" s="408"/>
    </row>
    <row r="1767" spans="9:9" customFormat="1" ht="26.25" customHeight="1">
      <c r="I1767" s="408"/>
    </row>
    <row r="1768" spans="9:9" customFormat="1" ht="15">
      <c r="I1768" s="408"/>
    </row>
    <row r="1769" spans="9:9" customFormat="1" ht="15">
      <c r="I1769" s="408"/>
    </row>
    <row r="1770" spans="9:9" customFormat="1" ht="15">
      <c r="I1770" s="408"/>
    </row>
    <row r="1771" spans="9:9" customFormat="1" ht="15">
      <c r="I1771" s="408"/>
    </row>
    <row r="1772" spans="9:9" customFormat="1" ht="15">
      <c r="I1772" s="408"/>
    </row>
    <row r="1773" spans="9:9" customFormat="1" ht="15">
      <c r="I1773" s="408"/>
    </row>
    <row r="1774" spans="9:9" customFormat="1" ht="15">
      <c r="I1774" s="408"/>
    </row>
    <row r="1775" spans="9:9" customFormat="1" ht="15">
      <c r="I1775" s="408"/>
    </row>
    <row r="1776" spans="9:9" customFormat="1" ht="15">
      <c r="I1776" s="408"/>
    </row>
    <row r="1777" spans="9:9" customFormat="1" ht="15">
      <c r="I1777" s="408"/>
    </row>
    <row r="1778" spans="9:9" customFormat="1" ht="15">
      <c r="I1778" s="408"/>
    </row>
    <row r="1779" spans="9:9" customFormat="1" ht="15">
      <c r="I1779" s="408"/>
    </row>
    <row r="1780" spans="9:9" customFormat="1" ht="15">
      <c r="I1780" s="408"/>
    </row>
    <row r="1781" spans="9:9" customFormat="1" ht="15">
      <c r="I1781" s="408"/>
    </row>
    <row r="1782" spans="9:9" customFormat="1" ht="15">
      <c r="I1782" s="408"/>
    </row>
    <row r="1783" spans="9:9" customFormat="1" ht="15">
      <c r="I1783" s="408"/>
    </row>
    <row r="1784" spans="9:9" customFormat="1" ht="15">
      <c r="I1784" s="408"/>
    </row>
    <row r="1785" spans="9:9" customFormat="1" ht="15">
      <c r="I1785" s="408"/>
    </row>
    <row r="1786" spans="9:9" customFormat="1" ht="15">
      <c r="I1786" s="408"/>
    </row>
    <row r="1787" spans="9:9" customFormat="1" ht="15">
      <c r="I1787" s="408"/>
    </row>
    <row r="1788" spans="9:9" customFormat="1" ht="15">
      <c r="I1788" s="408"/>
    </row>
    <row r="1789" spans="9:9" customFormat="1" ht="15">
      <c r="I1789" s="408"/>
    </row>
    <row r="1790" spans="9:9" customFormat="1" ht="15">
      <c r="I1790" s="408"/>
    </row>
    <row r="1791" spans="9:9" customFormat="1" ht="15">
      <c r="I1791" s="408"/>
    </row>
    <row r="1792" spans="9:9" customFormat="1" ht="15">
      <c r="I1792" s="408"/>
    </row>
    <row r="1793" spans="9:9" customFormat="1" ht="25.5" customHeight="1">
      <c r="I1793" s="408"/>
    </row>
    <row r="1794" spans="9:9" customFormat="1" ht="15">
      <c r="I1794" s="408"/>
    </row>
    <row r="1795" spans="9:9" customFormat="1" ht="15">
      <c r="I1795" s="408"/>
    </row>
    <row r="1796" spans="9:9" customFormat="1" ht="15">
      <c r="I1796" s="408"/>
    </row>
    <row r="1797" spans="9:9" customFormat="1" ht="15">
      <c r="I1797" s="408"/>
    </row>
    <row r="1798" spans="9:9" customFormat="1" ht="15">
      <c r="I1798" s="408"/>
    </row>
    <row r="1799" spans="9:9" customFormat="1" ht="15">
      <c r="I1799" s="408"/>
    </row>
    <row r="1800" spans="9:9" customFormat="1" ht="15">
      <c r="I1800" s="408"/>
    </row>
    <row r="1801" spans="9:9" customFormat="1" ht="15">
      <c r="I1801" s="408"/>
    </row>
    <row r="1802" spans="9:9" customFormat="1" ht="15">
      <c r="I1802" s="408"/>
    </row>
    <row r="1803" spans="9:9" customFormat="1" ht="15">
      <c r="I1803" s="408"/>
    </row>
    <row r="1804" spans="9:9" customFormat="1" ht="15">
      <c r="I1804" s="408"/>
    </row>
    <row r="1805" spans="9:9" customFormat="1" ht="15">
      <c r="I1805" s="408"/>
    </row>
    <row r="1806" spans="9:9" customFormat="1" ht="15">
      <c r="I1806" s="408"/>
    </row>
    <row r="1807" spans="9:9" customFormat="1" ht="15">
      <c r="I1807" s="408"/>
    </row>
    <row r="1808" spans="9:9" customFormat="1" ht="15">
      <c r="I1808" s="408"/>
    </row>
    <row r="1809" spans="9:9" customFormat="1" ht="15">
      <c r="I1809" s="408"/>
    </row>
    <row r="1810" spans="9:9" customFormat="1" ht="15">
      <c r="I1810" s="408"/>
    </row>
    <row r="1811" spans="9:9" customFormat="1" ht="15">
      <c r="I1811" s="408"/>
    </row>
    <row r="1812" spans="9:9" customFormat="1" ht="15">
      <c r="I1812" s="408"/>
    </row>
    <row r="1813" spans="9:9" customFormat="1" ht="15">
      <c r="I1813" s="408"/>
    </row>
    <row r="1814" spans="9:9" customFormat="1" ht="15">
      <c r="I1814" s="408"/>
    </row>
    <row r="1815" spans="9:9" customFormat="1" ht="15">
      <c r="I1815" s="408"/>
    </row>
    <row r="1816" spans="9:9" customFormat="1" ht="15">
      <c r="I1816" s="408"/>
    </row>
    <row r="1817" spans="9:9" customFormat="1" ht="15">
      <c r="I1817" s="408"/>
    </row>
    <row r="1818" spans="9:9" customFormat="1" ht="15">
      <c r="I1818" s="408"/>
    </row>
    <row r="1819" spans="9:9" customFormat="1" ht="25.5" customHeight="1">
      <c r="I1819" s="408"/>
    </row>
    <row r="1820" spans="9:9" customFormat="1" ht="15">
      <c r="I1820" s="408"/>
    </row>
    <row r="1821" spans="9:9" customFormat="1" ht="15">
      <c r="I1821" s="408"/>
    </row>
    <row r="1822" spans="9:9" customFormat="1" ht="15">
      <c r="I1822" s="408"/>
    </row>
    <row r="1823" spans="9:9" customFormat="1" ht="15">
      <c r="I1823" s="408"/>
    </row>
    <row r="1824" spans="9:9" customFormat="1" ht="15">
      <c r="I1824" s="408"/>
    </row>
    <row r="1825" spans="9:9" customFormat="1" ht="15">
      <c r="I1825" s="408"/>
    </row>
    <row r="1826" spans="9:9" customFormat="1" ht="15">
      <c r="I1826" s="408"/>
    </row>
    <row r="1827" spans="9:9" customFormat="1" ht="15">
      <c r="I1827" s="408"/>
    </row>
    <row r="1828" spans="9:9" customFormat="1" ht="15">
      <c r="I1828" s="408"/>
    </row>
    <row r="1829" spans="9:9" customFormat="1" ht="15">
      <c r="I1829" s="408"/>
    </row>
    <row r="1830" spans="9:9" customFormat="1" ht="15">
      <c r="I1830" s="408"/>
    </row>
    <row r="1831" spans="9:9" customFormat="1" ht="15">
      <c r="I1831" s="408"/>
    </row>
    <row r="1832" spans="9:9" customFormat="1" ht="15">
      <c r="I1832" s="408"/>
    </row>
    <row r="1833" spans="9:9" customFormat="1" ht="15">
      <c r="I1833" s="408"/>
    </row>
    <row r="1834" spans="9:9" customFormat="1" ht="15">
      <c r="I1834" s="408"/>
    </row>
    <row r="1835" spans="9:9" customFormat="1" ht="15">
      <c r="I1835" s="408"/>
    </row>
    <row r="1836" spans="9:9" customFormat="1" ht="15">
      <c r="I1836" s="408"/>
    </row>
    <row r="1837" spans="9:9" customFormat="1" ht="15">
      <c r="I1837" s="408"/>
    </row>
    <row r="1838" spans="9:9" customFormat="1" ht="15">
      <c r="I1838" s="408"/>
    </row>
    <row r="1839" spans="9:9" customFormat="1" ht="15">
      <c r="I1839" s="408"/>
    </row>
    <row r="1840" spans="9:9" customFormat="1" ht="15">
      <c r="I1840" s="408"/>
    </row>
    <row r="1841" spans="9:9" customFormat="1" ht="15">
      <c r="I1841" s="408"/>
    </row>
    <row r="1842" spans="9:9" customFormat="1" ht="15">
      <c r="I1842" s="408"/>
    </row>
    <row r="1843" spans="9:9" customFormat="1" ht="15">
      <c r="I1843" s="408"/>
    </row>
    <row r="1844" spans="9:9" customFormat="1" ht="15">
      <c r="I1844" s="408"/>
    </row>
    <row r="1845" spans="9:9" customFormat="1" ht="15">
      <c r="I1845" s="408"/>
    </row>
    <row r="1846" spans="9:9" customFormat="1" ht="15">
      <c r="I1846" s="408"/>
    </row>
    <row r="1847" spans="9:9" customFormat="1" ht="15">
      <c r="I1847" s="408"/>
    </row>
    <row r="1848" spans="9:9" customFormat="1" ht="15">
      <c r="I1848" s="408"/>
    </row>
    <row r="1849" spans="9:9" customFormat="1" ht="15">
      <c r="I1849" s="408"/>
    </row>
    <row r="1850" spans="9:9" customFormat="1" ht="15">
      <c r="I1850" s="408"/>
    </row>
    <row r="1851" spans="9:9" customFormat="1" ht="15">
      <c r="I1851" s="408"/>
    </row>
    <row r="1852" spans="9:9" customFormat="1" ht="15">
      <c r="I1852" s="408"/>
    </row>
    <row r="1853" spans="9:9" customFormat="1" ht="15">
      <c r="I1853" s="408"/>
    </row>
    <row r="1854" spans="9:9" customFormat="1" ht="15">
      <c r="I1854" s="408"/>
    </row>
    <row r="1855" spans="9:9" customFormat="1" ht="15">
      <c r="I1855" s="408"/>
    </row>
    <row r="1856" spans="9:9" customFormat="1" ht="15">
      <c r="I1856" s="408"/>
    </row>
    <row r="1857" spans="9:9" customFormat="1" ht="15">
      <c r="I1857" s="408"/>
    </row>
    <row r="1858" spans="9:9" customFormat="1" ht="15">
      <c r="I1858" s="408"/>
    </row>
    <row r="1859" spans="9:9" customFormat="1" ht="15">
      <c r="I1859" s="408"/>
    </row>
    <row r="1860" spans="9:9" customFormat="1" ht="15">
      <c r="I1860" s="408"/>
    </row>
    <row r="1861" spans="9:9" customFormat="1" ht="15">
      <c r="I1861" s="408"/>
    </row>
    <row r="1862" spans="9:9" customFormat="1" ht="15">
      <c r="I1862" s="408"/>
    </row>
    <row r="1863" spans="9:9" customFormat="1" ht="15">
      <c r="I1863" s="408"/>
    </row>
    <row r="1864" spans="9:9" customFormat="1" ht="15">
      <c r="I1864" s="408"/>
    </row>
    <row r="1865" spans="9:9" customFormat="1" ht="15">
      <c r="I1865" s="408"/>
    </row>
    <row r="1866" spans="9:9" customFormat="1" ht="15">
      <c r="I1866" s="408"/>
    </row>
    <row r="1867" spans="9:9" customFormat="1" ht="15">
      <c r="I1867" s="408"/>
    </row>
    <row r="1868" spans="9:9" customFormat="1" ht="15">
      <c r="I1868" s="408"/>
    </row>
    <row r="1869" spans="9:9" customFormat="1" ht="15">
      <c r="I1869" s="408"/>
    </row>
    <row r="1870" spans="9:9" customFormat="1" ht="15">
      <c r="I1870" s="408"/>
    </row>
    <row r="1871" spans="9:9" customFormat="1" ht="15">
      <c r="I1871" s="408"/>
    </row>
    <row r="1872" spans="9:9" customFormat="1" ht="15">
      <c r="I1872" s="408"/>
    </row>
    <row r="1873" spans="9:9" customFormat="1" ht="15">
      <c r="I1873" s="408"/>
    </row>
    <row r="1874" spans="9:9" customFormat="1" ht="15">
      <c r="I1874" s="408"/>
    </row>
    <row r="1875" spans="9:9" customFormat="1" ht="15">
      <c r="I1875" s="408"/>
    </row>
    <row r="1876" spans="9:9" customFormat="1" ht="15">
      <c r="I1876" s="408"/>
    </row>
    <row r="1877" spans="9:9" customFormat="1" ht="15">
      <c r="I1877" s="408"/>
    </row>
    <row r="1878" spans="9:9" customFormat="1" ht="15">
      <c r="I1878" s="408"/>
    </row>
    <row r="1879" spans="9:9" customFormat="1" ht="15">
      <c r="I1879" s="408"/>
    </row>
    <row r="1880" spans="9:9" customFormat="1" ht="15">
      <c r="I1880" s="408"/>
    </row>
    <row r="1881" spans="9:9" customFormat="1" ht="15">
      <c r="I1881" s="408"/>
    </row>
    <row r="1882" spans="9:9" customFormat="1" ht="15">
      <c r="I1882" s="408"/>
    </row>
    <row r="1883" spans="9:9" customFormat="1" ht="15">
      <c r="I1883" s="408"/>
    </row>
    <row r="1884" spans="9:9" customFormat="1" ht="15">
      <c r="I1884" s="408"/>
    </row>
    <row r="1885" spans="9:9" customFormat="1" ht="15">
      <c r="I1885" s="408"/>
    </row>
    <row r="1886" spans="9:9" customFormat="1" ht="15">
      <c r="I1886" s="408"/>
    </row>
    <row r="1887" spans="9:9" customFormat="1" ht="15">
      <c r="I1887" s="408"/>
    </row>
    <row r="1888" spans="9:9" customFormat="1" ht="15">
      <c r="I1888" s="408"/>
    </row>
    <row r="1889" spans="9:9" customFormat="1" ht="15">
      <c r="I1889" s="408"/>
    </row>
    <row r="1890" spans="9:9" customFormat="1" ht="15">
      <c r="I1890" s="408"/>
    </row>
    <row r="1891" spans="9:9" customFormat="1" ht="15">
      <c r="I1891" s="408"/>
    </row>
    <row r="1892" spans="9:9" customFormat="1" ht="15">
      <c r="I1892" s="408"/>
    </row>
    <row r="1893" spans="9:9" customFormat="1" ht="15">
      <c r="I1893" s="408"/>
    </row>
    <row r="1894" spans="9:9" customFormat="1" ht="15">
      <c r="I1894" s="408"/>
    </row>
    <row r="1895" spans="9:9" customFormat="1" ht="15">
      <c r="I1895" s="408"/>
    </row>
    <row r="1896" spans="9:9" customFormat="1" ht="15">
      <c r="I1896" s="408"/>
    </row>
    <row r="1897" spans="9:9" customFormat="1" ht="15">
      <c r="I1897" s="408"/>
    </row>
    <row r="1898" spans="9:9" customFormat="1" ht="15">
      <c r="I1898" s="408"/>
    </row>
    <row r="1899" spans="9:9" customFormat="1" ht="15">
      <c r="I1899" s="408"/>
    </row>
    <row r="1900" spans="9:9" customFormat="1" ht="15">
      <c r="I1900" s="408"/>
    </row>
    <row r="1901" spans="9:9" customFormat="1" ht="15">
      <c r="I1901" s="408"/>
    </row>
    <row r="1902" spans="9:9" customFormat="1" ht="15">
      <c r="I1902" s="408"/>
    </row>
    <row r="1903" spans="9:9" customFormat="1" ht="15">
      <c r="I1903" s="408"/>
    </row>
    <row r="1904" spans="9:9" customFormat="1" ht="15">
      <c r="I1904" s="408"/>
    </row>
    <row r="1905" spans="9:9" customFormat="1" ht="15">
      <c r="I1905" s="408"/>
    </row>
    <row r="1906" spans="9:9" customFormat="1" ht="15">
      <c r="I1906" s="408"/>
    </row>
    <row r="1907" spans="9:9" customFormat="1" ht="15">
      <c r="I1907" s="408"/>
    </row>
    <row r="1908" spans="9:9" customFormat="1" ht="15">
      <c r="I1908" s="408"/>
    </row>
    <row r="1909" spans="9:9" customFormat="1" ht="15">
      <c r="I1909" s="408"/>
    </row>
    <row r="1910" spans="9:9" customFormat="1" ht="15">
      <c r="I1910" s="408"/>
    </row>
    <row r="1911" spans="9:9" customFormat="1" ht="15">
      <c r="I1911" s="408"/>
    </row>
    <row r="1912" spans="9:9" customFormat="1" ht="15">
      <c r="I1912" s="408"/>
    </row>
    <row r="1913" spans="9:9" customFormat="1" ht="15">
      <c r="I1913" s="408"/>
    </row>
    <row r="1914" spans="9:9" customFormat="1" ht="15">
      <c r="I1914" s="408"/>
    </row>
    <row r="1915" spans="9:9" customFormat="1" ht="15">
      <c r="I1915" s="408"/>
    </row>
    <row r="1916" spans="9:9" customFormat="1" ht="15">
      <c r="I1916" s="408"/>
    </row>
    <row r="1917" spans="9:9" customFormat="1" ht="15">
      <c r="I1917" s="408"/>
    </row>
    <row r="1918" spans="9:9" customFormat="1" ht="15">
      <c r="I1918" s="408"/>
    </row>
    <row r="1919" spans="9:9" customFormat="1" ht="15">
      <c r="I1919" s="408"/>
    </row>
    <row r="1920" spans="9:9" customFormat="1" ht="15">
      <c r="I1920" s="408"/>
    </row>
    <row r="1921" spans="9:9" customFormat="1" ht="15">
      <c r="I1921" s="408"/>
    </row>
    <row r="1922" spans="9:9" customFormat="1" ht="15">
      <c r="I1922" s="408"/>
    </row>
  </sheetData>
  <mergeCells count="398">
    <mergeCell ref="D13:E13"/>
    <mergeCell ref="F13:G13"/>
    <mergeCell ref="C957:F957"/>
    <mergeCell ref="C931:F931"/>
    <mergeCell ref="C905:F905"/>
    <mergeCell ref="A938:F938"/>
    <mergeCell ref="A945:F945"/>
    <mergeCell ref="A952:F952"/>
    <mergeCell ref="A954:F954"/>
    <mergeCell ref="A928:F928"/>
    <mergeCell ref="A429:F429"/>
    <mergeCell ref="A507:F507"/>
    <mergeCell ref="A415:F415"/>
    <mergeCell ref="A574:F574"/>
    <mergeCell ref="A448:F448"/>
    <mergeCell ref="A581:F581"/>
    <mergeCell ref="C568:E568"/>
    <mergeCell ref="A900:F900"/>
    <mergeCell ref="A666:F666"/>
    <mergeCell ref="A181:F181"/>
    <mergeCell ref="A175:B175"/>
    <mergeCell ref="A188:F188"/>
    <mergeCell ref="A195:F195"/>
    <mergeCell ref="A197:F197"/>
    <mergeCell ref="C175:E175"/>
    <mergeCell ref="A978:F978"/>
    <mergeCell ref="A980:F980"/>
    <mergeCell ref="A958:B958"/>
    <mergeCell ref="C958:E958"/>
    <mergeCell ref="A964:F964"/>
    <mergeCell ref="A971:F971"/>
    <mergeCell ref="A932:B932"/>
    <mergeCell ref="C932:E932"/>
    <mergeCell ref="A906:B906"/>
    <mergeCell ref="C906:E906"/>
    <mergeCell ref="A912:F912"/>
    <mergeCell ref="A919:F919"/>
    <mergeCell ref="A926:F926"/>
    <mergeCell ref="C200:F200"/>
    <mergeCell ref="C201:E201"/>
    <mergeCell ref="A207:F207"/>
    <mergeCell ref="A214:F214"/>
    <mergeCell ref="A201:B201"/>
    <mergeCell ref="A221:F221"/>
    <mergeCell ref="A223:F223"/>
    <mergeCell ref="C226:F226"/>
    <mergeCell ref="C227:E227"/>
    <mergeCell ref="A233:F233"/>
    <mergeCell ref="A77:F77"/>
    <mergeCell ref="D10:E10"/>
    <mergeCell ref="A984:B984"/>
    <mergeCell ref="A379:F379"/>
    <mergeCell ref="A383:B383"/>
    <mergeCell ref="C408:F408"/>
    <mergeCell ref="A409:B409"/>
    <mergeCell ref="A487:B487"/>
    <mergeCell ref="A536:F536"/>
    <mergeCell ref="C383:E383"/>
    <mergeCell ref="C409:E409"/>
    <mergeCell ref="B13:C13"/>
    <mergeCell ref="A389:F389"/>
    <mergeCell ref="A136:F136"/>
    <mergeCell ref="A143:F143"/>
    <mergeCell ref="A145:F145"/>
    <mergeCell ref="C148:F148"/>
    <mergeCell ref="C149:E149"/>
    <mergeCell ref="A155:F155"/>
    <mergeCell ref="A162:F162"/>
    <mergeCell ref="A149:B149"/>
    <mergeCell ref="A169:F169"/>
    <mergeCell ref="A171:F171"/>
    <mergeCell ref="C174:F174"/>
    <mergeCell ref="C18:F18"/>
    <mergeCell ref="B2:C2"/>
    <mergeCell ref="B3:C3"/>
    <mergeCell ref="B4:C4"/>
    <mergeCell ref="A363:F363"/>
    <mergeCell ref="A370:F370"/>
    <mergeCell ref="B11:C11"/>
    <mergeCell ref="A6:G6"/>
    <mergeCell ref="A9:G9"/>
    <mergeCell ref="F10:G10"/>
    <mergeCell ref="C19:E19"/>
    <mergeCell ref="A25:F25"/>
    <mergeCell ref="A32:F32"/>
    <mergeCell ref="A19:B19"/>
    <mergeCell ref="A41:F41"/>
    <mergeCell ref="C122:F122"/>
    <mergeCell ref="C123:E123"/>
    <mergeCell ref="A129:F129"/>
    <mergeCell ref="A123:B123"/>
    <mergeCell ref="C44:F44"/>
    <mergeCell ref="A45:B45"/>
    <mergeCell ref="C45:E45"/>
    <mergeCell ref="A71:B71"/>
    <mergeCell ref="C71:E71"/>
    <mergeCell ref="C1114:E1114"/>
    <mergeCell ref="A1042:F1042"/>
    <mergeCell ref="A1030:F1030"/>
    <mergeCell ref="A1016:F1016"/>
    <mergeCell ref="A1068:F1068"/>
    <mergeCell ref="A1075:F1075"/>
    <mergeCell ref="A1023:F1023"/>
    <mergeCell ref="B10:C10"/>
    <mergeCell ref="D11:E11"/>
    <mergeCell ref="F11:G11"/>
    <mergeCell ref="F12:G12"/>
    <mergeCell ref="D12:E12"/>
    <mergeCell ref="B14:C14"/>
    <mergeCell ref="D14:E14"/>
    <mergeCell ref="F14:G14"/>
    <mergeCell ref="B12:C12"/>
    <mergeCell ref="A640:F640"/>
    <mergeCell ref="A678:F678"/>
    <mergeCell ref="A685:F685"/>
    <mergeCell ref="A642:F642"/>
    <mergeCell ref="C645:F645"/>
    <mergeCell ref="C646:E646"/>
    <mergeCell ref="A652:F652"/>
    <mergeCell ref="A39:F39"/>
    <mergeCell ref="A227:B227"/>
    <mergeCell ref="A240:F240"/>
    <mergeCell ref="A247:F247"/>
    <mergeCell ref="A273:F273"/>
    <mergeCell ref="A285:F285"/>
    <mergeCell ref="A279:B279"/>
    <mergeCell ref="A249:F249"/>
    <mergeCell ref="C252:F252"/>
    <mergeCell ref="C253:E253"/>
    <mergeCell ref="A259:F259"/>
    <mergeCell ref="A266:F266"/>
    <mergeCell ref="A253:B253"/>
    <mergeCell ref="A311:F311"/>
    <mergeCell ref="A318:F318"/>
    <mergeCell ref="A327:F327"/>
    <mergeCell ref="A275:F275"/>
    <mergeCell ref="C278:F278"/>
    <mergeCell ref="C279:E279"/>
    <mergeCell ref="A292:F292"/>
    <mergeCell ref="A301:F301"/>
    <mergeCell ref="C304:F304"/>
    <mergeCell ref="C305:E305"/>
    <mergeCell ref="A299:F299"/>
    <mergeCell ref="A305:B305"/>
    <mergeCell ref="A325:F325"/>
    <mergeCell ref="C330:F330"/>
    <mergeCell ref="C331:E331"/>
    <mergeCell ref="A337:F337"/>
    <mergeCell ref="A331:B331"/>
    <mergeCell ref="A344:F344"/>
    <mergeCell ref="A396:F396"/>
    <mergeCell ref="A405:F405"/>
    <mergeCell ref="A353:F353"/>
    <mergeCell ref="C356:F356"/>
    <mergeCell ref="C357:E357"/>
    <mergeCell ref="C382:F382"/>
    <mergeCell ref="A377:F377"/>
    <mergeCell ref="A403:F403"/>
    <mergeCell ref="A422:F422"/>
    <mergeCell ref="A431:F431"/>
    <mergeCell ref="C486:F486"/>
    <mergeCell ref="C434:F434"/>
    <mergeCell ref="A435:B435"/>
    <mergeCell ref="C435:E435"/>
    <mergeCell ref="A441:F441"/>
    <mergeCell ref="A351:F351"/>
    <mergeCell ref="A357:B357"/>
    <mergeCell ref="A588:F588"/>
    <mergeCell ref="A590:F590"/>
    <mergeCell ref="A594:B594"/>
    <mergeCell ref="A600:F600"/>
    <mergeCell ref="C671:F671"/>
    <mergeCell ref="C672:E672"/>
    <mergeCell ref="C487:E487"/>
    <mergeCell ref="A493:F493"/>
    <mergeCell ref="A500:F500"/>
    <mergeCell ref="A646:B646"/>
    <mergeCell ref="A659:F659"/>
    <mergeCell ref="A668:F668"/>
    <mergeCell ref="C567:F567"/>
    <mergeCell ref="A568:B568"/>
    <mergeCell ref="A633:F633"/>
    <mergeCell ref="A620:B620"/>
    <mergeCell ref="A529:F529"/>
    <mergeCell ref="A538:F538"/>
    <mergeCell ref="A509:F509"/>
    <mergeCell ref="C541:F541"/>
    <mergeCell ref="A542:B542"/>
    <mergeCell ref="C542:E542"/>
    <mergeCell ref="A607:F607"/>
    <mergeCell ref="A616:F616"/>
    <mergeCell ref="A614:F614"/>
    <mergeCell ref="C593:F593"/>
    <mergeCell ref="C594:E594"/>
    <mergeCell ref="C828:E828"/>
    <mergeCell ref="A828:B828"/>
    <mergeCell ref="A718:F718"/>
    <mergeCell ref="A730:F730"/>
    <mergeCell ref="A750:B750"/>
    <mergeCell ref="C750:E750"/>
    <mergeCell ref="A737:F737"/>
    <mergeCell ref="A744:F744"/>
    <mergeCell ref="A746:F746"/>
    <mergeCell ref="C749:F749"/>
    <mergeCell ref="A756:F756"/>
    <mergeCell ref="A763:F763"/>
    <mergeCell ref="A770:F770"/>
    <mergeCell ref="A772:F772"/>
    <mergeCell ref="C775:F775"/>
    <mergeCell ref="A776:B776"/>
    <mergeCell ref="C776:E776"/>
    <mergeCell ref="A782:F782"/>
    <mergeCell ref="A789:F789"/>
    <mergeCell ref="A796:F796"/>
    <mergeCell ref="A798:F798"/>
    <mergeCell ref="C801:F801"/>
    <mergeCell ref="A802:B802"/>
    <mergeCell ref="C802:E802"/>
    <mergeCell ref="A834:F834"/>
    <mergeCell ref="C827:F827"/>
    <mergeCell ref="A808:F808"/>
    <mergeCell ref="A815:F815"/>
    <mergeCell ref="A822:F822"/>
    <mergeCell ref="A824:F824"/>
    <mergeCell ref="A841:F841"/>
    <mergeCell ref="A850:F850"/>
    <mergeCell ref="C853:F853"/>
    <mergeCell ref="C854:E854"/>
    <mergeCell ref="A860:F860"/>
    <mergeCell ref="A848:F848"/>
    <mergeCell ref="A867:F867"/>
    <mergeCell ref="A854:B854"/>
    <mergeCell ref="C879:F879"/>
    <mergeCell ref="C880:E880"/>
    <mergeCell ref="A886:F886"/>
    <mergeCell ref="A893:F893"/>
    <mergeCell ref="A874:F874"/>
    <mergeCell ref="A876:F876"/>
    <mergeCell ref="A880:B880"/>
    <mergeCell ref="A902:F902"/>
    <mergeCell ref="C983:F983"/>
    <mergeCell ref="C984:E984"/>
    <mergeCell ref="A990:F990"/>
    <mergeCell ref="A997:F997"/>
    <mergeCell ref="C1113:F1113"/>
    <mergeCell ref="A1006:F1006"/>
    <mergeCell ref="C1009:F1009"/>
    <mergeCell ref="C1035:F1035"/>
    <mergeCell ref="C1036:E1036"/>
    <mergeCell ref="A1146:F1146"/>
    <mergeCell ref="C1061:F1061"/>
    <mergeCell ref="A1062:B1062"/>
    <mergeCell ref="C1062:E1062"/>
    <mergeCell ref="A1058:F1058"/>
    <mergeCell ref="A1032:F1032"/>
    <mergeCell ref="A1010:B1010"/>
    <mergeCell ref="A1082:F1082"/>
    <mergeCell ref="A1084:F1084"/>
    <mergeCell ref="C1087:F1087"/>
    <mergeCell ref="A1088:B1088"/>
    <mergeCell ref="C1088:E1088"/>
    <mergeCell ref="A1094:F1094"/>
    <mergeCell ref="A1056:F1056"/>
    <mergeCell ref="A1134:F1134"/>
    <mergeCell ref="A1004:F1004"/>
    <mergeCell ref="C1010:E1010"/>
    <mergeCell ref="A1153:F1153"/>
    <mergeCell ref="A1120:F1120"/>
    <mergeCell ref="A1127:F1127"/>
    <mergeCell ref="A1136:F1136"/>
    <mergeCell ref="A1198:F1198"/>
    <mergeCell ref="A1140:B1140"/>
    <mergeCell ref="C1139:F1139"/>
    <mergeCell ref="C1140:E1140"/>
    <mergeCell ref="A1166:B1166"/>
    <mergeCell ref="A1172:F1172"/>
    <mergeCell ref="A1179:F1179"/>
    <mergeCell ref="A1186:F1186"/>
    <mergeCell ref="A1188:F1188"/>
    <mergeCell ref="C1165:F1165"/>
    <mergeCell ref="A1162:F1162"/>
    <mergeCell ref="A51:F51"/>
    <mergeCell ref="A58:F58"/>
    <mergeCell ref="A65:F65"/>
    <mergeCell ref="A67:F67"/>
    <mergeCell ref="C70:F70"/>
    <mergeCell ref="A1290:F1290"/>
    <mergeCell ref="A1257:F1257"/>
    <mergeCell ref="A1266:F1266"/>
    <mergeCell ref="C1269:F1269"/>
    <mergeCell ref="C1270:E1270"/>
    <mergeCell ref="A84:F84"/>
    <mergeCell ref="A91:F91"/>
    <mergeCell ref="A93:F93"/>
    <mergeCell ref="C96:F96"/>
    <mergeCell ref="A97:B97"/>
    <mergeCell ref="C97:E97"/>
    <mergeCell ref="A103:F103"/>
    <mergeCell ref="A110:F110"/>
    <mergeCell ref="A1270:B1270"/>
    <mergeCell ref="A1264:F1264"/>
    <mergeCell ref="C1243:F1243"/>
    <mergeCell ref="C1244:E1244"/>
    <mergeCell ref="A1250:F1250"/>
    <mergeCell ref="A1218:B1218"/>
    <mergeCell ref="A1396:F1396"/>
    <mergeCell ref="A1309:F1309"/>
    <mergeCell ref="A1318:F1318"/>
    <mergeCell ref="A1316:F1316"/>
    <mergeCell ref="C1295:F1295"/>
    <mergeCell ref="A1342:F1342"/>
    <mergeCell ref="A1244:B1244"/>
    <mergeCell ref="A1296:B1296"/>
    <mergeCell ref="A1276:F1276"/>
    <mergeCell ref="A1283:F1283"/>
    <mergeCell ref="A1292:F1292"/>
    <mergeCell ref="A1344:F1344"/>
    <mergeCell ref="C1348:E1348"/>
    <mergeCell ref="A1354:F1354"/>
    <mergeCell ref="A1361:F1361"/>
    <mergeCell ref="A1240:F1240"/>
    <mergeCell ref="A1192:B1192"/>
    <mergeCell ref="C1191:F1191"/>
    <mergeCell ref="C1192:E1192"/>
    <mergeCell ref="C1218:E1218"/>
    <mergeCell ref="C1217:F1217"/>
    <mergeCell ref="A1328:F1328"/>
    <mergeCell ref="C1296:E1296"/>
    <mergeCell ref="A1302:F1302"/>
    <mergeCell ref="C1321:F1321"/>
    <mergeCell ref="A1322:B1322"/>
    <mergeCell ref="C1322:E1322"/>
    <mergeCell ref="A1212:F1212"/>
    <mergeCell ref="A1238:F1238"/>
    <mergeCell ref="A1224:F1224"/>
    <mergeCell ref="A1231:F1231"/>
    <mergeCell ref="A1214:F1214"/>
    <mergeCell ref="A1205:F1205"/>
    <mergeCell ref="A117:F117"/>
    <mergeCell ref="A119:F119"/>
    <mergeCell ref="A1036:B1036"/>
    <mergeCell ref="A1114:B1114"/>
    <mergeCell ref="A1049:F1049"/>
    <mergeCell ref="A481:F481"/>
    <mergeCell ref="A483:F483"/>
    <mergeCell ref="A555:F555"/>
    <mergeCell ref="C1166:E1166"/>
    <mergeCell ref="A1160:F1160"/>
    <mergeCell ref="A455:F455"/>
    <mergeCell ref="A457:F457"/>
    <mergeCell ref="C460:F460"/>
    <mergeCell ref="A461:B461"/>
    <mergeCell ref="C461:E461"/>
    <mergeCell ref="A467:F467"/>
    <mergeCell ref="A474:F474"/>
    <mergeCell ref="C512:F512"/>
    <mergeCell ref="C513:E513"/>
    <mergeCell ref="A522:F522"/>
    <mergeCell ref="A513:B513"/>
    <mergeCell ref="A548:F548"/>
    <mergeCell ref="A562:F562"/>
    <mergeCell ref="A564:F564"/>
    <mergeCell ref="C723:F723"/>
    <mergeCell ref="A724:B724"/>
    <mergeCell ref="C724:E724"/>
    <mergeCell ref="A711:F711"/>
    <mergeCell ref="A720:F720"/>
    <mergeCell ref="A672:B672"/>
    <mergeCell ref="A694:F694"/>
    <mergeCell ref="C697:F697"/>
    <mergeCell ref="C698:E698"/>
    <mergeCell ref="A704:F704"/>
    <mergeCell ref="A698:B698"/>
    <mergeCell ref="A692:F692"/>
    <mergeCell ref="C619:F619"/>
    <mergeCell ref="C620:E620"/>
    <mergeCell ref="A626:F626"/>
    <mergeCell ref="A1420:F1420"/>
    <mergeCell ref="A1422:F1422"/>
    <mergeCell ref="A1101:F1101"/>
    <mergeCell ref="A1108:F1108"/>
    <mergeCell ref="A1110:F1110"/>
    <mergeCell ref="C1347:F1347"/>
    <mergeCell ref="C1399:F1399"/>
    <mergeCell ref="A1400:B1400"/>
    <mergeCell ref="C1400:E1400"/>
    <mergeCell ref="A1335:F1335"/>
    <mergeCell ref="A1406:F1406"/>
    <mergeCell ref="A1368:F1368"/>
    <mergeCell ref="A1370:F1370"/>
    <mergeCell ref="C1373:F1373"/>
    <mergeCell ref="A1374:B1374"/>
    <mergeCell ref="A1413:F1413"/>
    <mergeCell ref="A1380:F1380"/>
    <mergeCell ref="A1387:F1387"/>
    <mergeCell ref="A1394:F1394"/>
    <mergeCell ref="C1374:E1374"/>
    <mergeCell ref="A1348:B1348"/>
  </mergeCells>
  <phoneticPr fontId="14" type="noConversion"/>
  <printOptions horizontalCentered="1"/>
  <pageMargins left="0.31496062992125984" right="0.31496062992125984" top="0.59055118110236227" bottom="0.59055118110236227" header="0.31496062992125984" footer="0.31496062992125984"/>
  <pageSetup paperSize="9" scale="64" fitToHeight="0" orientation="portrait" r:id="rId1"/>
  <headerFooter>
    <oddFooter>&amp;R&amp;P/&amp;N</oddFooter>
  </headerFooter>
  <rowBreaks count="11" manualBreakCount="11">
    <brk id="251" max="6" man="1"/>
    <brk id="423" max="6" man="1"/>
    <brk id="582" max="6" man="1"/>
    <brk id="748" max="6" man="1"/>
    <brk id="826" max="6" man="1"/>
    <brk id="878" max="6" man="1"/>
    <brk id="930" max="6" man="1"/>
    <brk id="991" max="6" man="1"/>
    <brk id="1069" max="6" man="1"/>
    <brk id="1147" max="6" man="1"/>
    <brk id="1398" max="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54"/>
  <sheetViews>
    <sheetView showGridLines="0" topLeftCell="A31" zoomScaleNormal="100" zoomScaleSheetLayoutView="100" workbookViewId="0">
      <selection activeCell="J82" sqref="J82:J83"/>
    </sheetView>
  </sheetViews>
  <sheetFormatPr defaultColWidth="9.140625" defaultRowHeight="15"/>
  <cols>
    <col min="1" max="1" width="11.28515625" style="23" customWidth="1"/>
    <col min="2" max="2" width="45.42578125" style="21" customWidth="1"/>
    <col min="3" max="3" width="12.5703125" style="24" customWidth="1"/>
    <col min="4" max="9" width="13.28515625" style="24" customWidth="1"/>
    <col min="10" max="10" width="16.140625" style="25" customWidth="1"/>
    <col min="11" max="16384" width="9.140625" style="21"/>
  </cols>
  <sheetData>
    <row r="1" spans="1:10" ht="4.5" customHeight="1">
      <c r="A1" s="381"/>
      <c r="B1" s="382"/>
      <c r="C1" s="382"/>
      <c r="D1" s="382"/>
      <c r="E1" s="382"/>
      <c r="F1" s="382"/>
      <c r="G1" s="382"/>
      <c r="H1" s="382"/>
      <c r="I1" s="382"/>
      <c r="J1" s="383"/>
    </row>
    <row r="2" spans="1:10" ht="30" customHeight="1">
      <c r="A2" s="384" t="s">
        <v>52</v>
      </c>
      <c r="B2" s="588" t="s">
        <v>191</v>
      </c>
      <c r="C2" s="589"/>
      <c r="D2" s="589"/>
      <c r="E2" s="385"/>
      <c r="F2" s="386"/>
      <c r="G2" s="387"/>
      <c r="H2" s="385"/>
      <c r="I2" s="386"/>
      <c r="J2" s="387"/>
    </row>
    <row r="3" spans="1:10" ht="30" customHeight="1">
      <c r="A3" s="388" t="s">
        <v>5</v>
      </c>
      <c r="B3" s="588" t="s">
        <v>721</v>
      </c>
      <c r="C3" s="589"/>
      <c r="D3" s="589"/>
      <c r="E3" s="590"/>
      <c r="F3" s="591"/>
      <c r="G3" s="389"/>
      <c r="H3" s="390"/>
      <c r="I3" s="391"/>
      <c r="J3" s="389"/>
    </row>
    <row r="4" spans="1:10" ht="30" customHeight="1">
      <c r="A4" s="392" t="s">
        <v>53</v>
      </c>
      <c r="B4" s="588" t="s">
        <v>104</v>
      </c>
      <c r="C4" s="589"/>
      <c r="D4" s="589"/>
      <c r="E4" s="592"/>
      <c r="F4" s="593"/>
      <c r="G4" s="393"/>
      <c r="H4" s="394"/>
      <c r="I4" s="395"/>
      <c r="J4" s="393"/>
    </row>
    <row r="5" spans="1:10" ht="4.5" customHeight="1">
      <c r="A5" s="381"/>
      <c r="B5" s="382"/>
      <c r="C5" s="382"/>
      <c r="D5" s="382"/>
      <c r="E5" s="382"/>
      <c r="F5" s="382"/>
      <c r="G5" s="382"/>
      <c r="H5" s="382"/>
      <c r="I5" s="382"/>
      <c r="J5" s="383"/>
    </row>
    <row r="6" spans="1:10" ht="33" customHeight="1">
      <c r="A6" s="585" t="s">
        <v>47</v>
      </c>
      <c r="B6" s="586"/>
      <c r="C6" s="586"/>
      <c r="D6" s="586"/>
      <c r="E6" s="586"/>
      <c r="F6" s="586"/>
      <c r="G6" s="586"/>
      <c r="H6" s="586"/>
      <c r="I6" s="586"/>
      <c r="J6" s="587"/>
    </row>
    <row r="7" spans="1:10" ht="4.5" customHeight="1">
      <c r="A7" s="381"/>
      <c r="B7" s="382"/>
      <c r="C7" s="382"/>
      <c r="D7" s="382"/>
      <c r="E7" s="382"/>
      <c r="F7" s="382"/>
      <c r="G7" s="382"/>
      <c r="H7" s="382"/>
      <c r="I7" s="382"/>
      <c r="J7" s="383"/>
    </row>
    <row r="8" spans="1:10" ht="19.5" customHeight="1">
      <c r="A8" s="581" t="s">
        <v>6</v>
      </c>
      <c r="B8" s="581"/>
      <c r="C8" s="581"/>
      <c r="D8" s="581"/>
      <c r="E8" s="581"/>
      <c r="F8" s="581"/>
      <c r="G8" s="581"/>
      <c r="H8" s="581"/>
      <c r="I8" s="581"/>
      <c r="J8" s="581"/>
    </row>
    <row r="9" spans="1:10" ht="19.5" customHeight="1">
      <c r="A9" s="396" t="s">
        <v>7</v>
      </c>
      <c r="B9" s="582" t="s">
        <v>8</v>
      </c>
      <c r="C9" s="583"/>
      <c r="D9" s="581" t="s">
        <v>9</v>
      </c>
      <c r="E9" s="581"/>
      <c r="F9" s="581"/>
      <c r="G9" s="582" t="s">
        <v>10</v>
      </c>
      <c r="H9" s="584"/>
      <c r="I9" s="584"/>
      <c r="J9" s="583"/>
    </row>
    <row r="10" spans="1:10" ht="19.5" customHeight="1">
      <c r="A10" s="397" t="s">
        <v>78</v>
      </c>
      <c r="B10" s="572" t="s">
        <v>11</v>
      </c>
      <c r="C10" s="573"/>
      <c r="D10" s="574">
        <v>43612</v>
      </c>
      <c r="E10" s="574"/>
      <c r="F10" s="574"/>
      <c r="G10" s="572" t="s">
        <v>189</v>
      </c>
      <c r="H10" s="575"/>
      <c r="I10" s="575"/>
      <c r="J10" s="573"/>
    </row>
    <row r="11" spans="1:10" ht="19.5" customHeight="1">
      <c r="A11" s="397" t="s">
        <v>460</v>
      </c>
      <c r="B11" s="572" t="s">
        <v>461</v>
      </c>
      <c r="C11" s="573"/>
      <c r="D11" s="574">
        <v>43767</v>
      </c>
      <c r="E11" s="574"/>
      <c r="F11" s="574"/>
      <c r="G11" s="572" t="s">
        <v>189</v>
      </c>
      <c r="H11" s="575"/>
      <c r="I11" s="575"/>
      <c r="J11" s="573"/>
    </row>
    <row r="12" spans="1:10" ht="19.5" customHeight="1">
      <c r="A12" s="397" t="s">
        <v>665</v>
      </c>
      <c r="B12" s="572" t="s">
        <v>666</v>
      </c>
      <c r="C12" s="573"/>
      <c r="D12" s="574">
        <v>43990</v>
      </c>
      <c r="E12" s="574"/>
      <c r="F12" s="574"/>
      <c r="G12" s="572" t="s">
        <v>189</v>
      </c>
      <c r="H12" s="575"/>
      <c r="I12" s="575"/>
      <c r="J12" s="573"/>
    </row>
    <row r="13" spans="1:10" ht="19.5" customHeight="1">
      <c r="A13" s="397" t="s">
        <v>716</v>
      </c>
      <c r="B13" s="572" t="s">
        <v>717</v>
      </c>
      <c r="C13" s="573"/>
      <c r="D13" s="574">
        <v>44014</v>
      </c>
      <c r="E13" s="574"/>
      <c r="F13" s="574"/>
      <c r="G13" s="572" t="s">
        <v>189</v>
      </c>
      <c r="H13" s="575"/>
      <c r="I13" s="575"/>
      <c r="J13" s="573"/>
    </row>
    <row r="14" spans="1:10" s="398" customFormat="1" ht="4.5" customHeight="1">
      <c r="A14" s="381"/>
      <c r="B14" s="382"/>
      <c r="C14" s="382"/>
      <c r="D14" s="382"/>
      <c r="E14" s="382"/>
      <c r="F14" s="382"/>
      <c r="G14" s="382"/>
      <c r="H14" s="382"/>
      <c r="I14" s="382"/>
      <c r="J14" s="383"/>
    </row>
    <row r="15" spans="1:10" ht="15" customHeight="1">
      <c r="A15" s="558" t="s">
        <v>12</v>
      </c>
      <c r="B15" s="567" t="s">
        <v>13</v>
      </c>
      <c r="C15" s="568"/>
      <c r="D15" s="578" t="s">
        <v>722</v>
      </c>
      <c r="E15" s="579"/>
      <c r="F15" s="579"/>
      <c r="G15" s="579"/>
      <c r="H15" s="579"/>
      <c r="I15" s="579"/>
      <c r="J15" s="558" t="s">
        <v>48</v>
      </c>
    </row>
    <row r="16" spans="1:10" ht="15" customHeight="1">
      <c r="A16" s="558"/>
      <c r="B16" s="569"/>
      <c r="C16" s="570"/>
      <c r="D16" s="578" t="s">
        <v>82</v>
      </c>
      <c r="E16" s="580"/>
      <c r="F16" s="578" t="s">
        <v>49</v>
      </c>
      <c r="G16" s="580"/>
      <c r="H16" s="578" t="s">
        <v>64</v>
      </c>
      <c r="I16" s="580"/>
      <c r="J16" s="558"/>
    </row>
    <row r="17" spans="1:10" ht="15" customHeight="1">
      <c r="A17" s="558"/>
      <c r="B17" s="576"/>
      <c r="C17" s="577"/>
      <c r="D17" s="380">
        <v>15</v>
      </c>
      <c r="E17" s="380">
        <v>30</v>
      </c>
      <c r="F17" s="380">
        <v>45</v>
      </c>
      <c r="G17" s="380">
        <v>60</v>
      </c>
      <c r="H17" s="380">
        <v>75</v>
      </c>
      <c r="I17" s="380">
        <v>90</v>
      </c>
      <c r="J17" s="558"/>
    </row>
    <row r="18" spans="1:10" ht="15" customHeight="1">
      <c r="A18" s="399">
        <v>1</v>
      </c>
      <c r="B18" s="185" t="s">
        <v>208</v>
      </c>
      <c r="C18" s="180"/>
      <c r="D18" s="184" t="e">
        <f t="shared" ref="D18:I18" si="0">IF(D19=0,"",D19/$J$18)</f>
        <v>#REF!</v>
      </c>
      <c r="E18" s="184" t="e">
        <f t="shared" si="0"/>
        <v>#REF!</v>
      </c>
      <c r="F18" s="184" t="e">
        <f t="shared" si="0"/>
        <v>#REF!</v>
      </c>
      <c r="G18" s="184" t="e">
        <f t="shared" si="0"/>
        <v>#REF!</v>
      </c>
      <c r="H18" s="184" t="e">
        <f t="shared" si="0"/>
        <v>#REF!</v>
      </c>
      <c r="I18" s="184" t="e">
        <f t="shared" si="0"/>
        <v>#REF!</v>
      </c>
      <c r="J18" s="571" t="e">
        <f>SUM(J20:J25)</f>
        <v>#REF!</v>
      </c>
    </row>
    <row r="19" spans="1:10" ht="15" customHeight="1">
      <c r="B19" s="400" t="s">
        <v>640</v>
      </c>
      <c r="C19" s="181"/>
      <c r="D19" s="179" t="e">
        <f t="shared" ref="D19:I19" si="1">D21+D23+D25</f>
        <v>#REF!</v>
      </c>
      <c r="E19" s="179" t="e">
        <f t="shared" si="1"/>
        <v>#REF!</v>
      </c>
      <c r="F19" s="179" t="e">
        <f t="shared" si="1"/>
        <v>#REF!</v>
      </c>
      <c r="G19" s="179" t="e">
        <f t="shared" si="1"/>
        <v>#REF!</v>
      </c>
      <c r="H19" s="179" t="e">
        <f t="shared" si="1"/>
        <v>#REF!</v>
      </c>
      <c r="I19" s="179" t="e">
        <f t="shared" si="1"/>
        <v>#REF!</v>
      </c>
      <c r="J19" s="571"/>
    </row>
    <row r="20" spans="1:10" ht="15" customHeight="1">
      <c r="A20" s="401" t="s">
        <v>14</v>
      </c>
      <c r="B20" s="186" t="s">
        <v>718</v>
      </c>
      <c r="C20" s="182"/>
      <c r="D20" s="178">
        <f t="shared" ref="D20:I20" si="2">1/6</f>
        <v>0.16666666666666666</v>
      </c>
      <c r="E20" s="178">
        <f t="shared" si="2"/>
        <v>0.16666666666666666</v>
      </c>
      <c r="F20" s="178">
        <f t="shared" si="2"/>
        <v>0.16666666666666666</v>
      </c>
      <c r="G20" s="178">
        <f t="shared" si="2"/>
        <v>0.16666666666666666</v>
      </c>
      <c r="H20" s="178">
        <f t="shared" si="2"/>
        <v>0.16666666666666666</v>
      </c>
      <c r="I20" s="178">
        <f t="shared" si="2"/>
        <v>0.16666666666666666</v>
      </c>
      <c r="J20" s="565" t="e">
        <f>'Planilha Orçamentária'!#REF!</f>
        <v>#REF!</v>
      </c>
    </row>
    <row r="21" spans="1:10" ht="15" customHeight="1">
      <c r="B21" s="400" t="s">
        <v>640</v>
      </c>
      <c r="C21" s="183"/>
      <c r="D21" s="63" t="e">
        <f t="shared" ref="D21:I21" si="3">$J$20*D20</f>
        <v>#REF!</v>
      </c>
      <c r="E21" s="63" t="e">
        <f t="shared" si="3"/>
        <v>#REF!</v>
      </c>
      <c r="F21" s="63" t="e">
        <f t="shared" si="3"/>
        <v>#REF!</v>
      </c>
      <c r="G21" s="63" t="e">
        <f t="shared" si="3"/>
        <v>#REF!</v>
      </c>
      <c r="H21" s="63" t="e">
        <f t="shared" si="3"/>
        <v>#REF!</v>
      </c>
      <c r="I21" s="63" t="e">
        <f t="shared" si="3"/>
        <v>#REF!</v>
      </c>
      <c r="J21" s="566"/>
    </row>
    <row r="22" spans="1:10" ht="15" customHeight="1">
      <c r="A22" s="401" t="s">
        <v>26</v>
      </c>
      <c r="B22" s="186" t="s">
        <v>211</v>
      </c>
      <c r="C22" s="182"/>
      <c r="D22" s="178"/>
      <c r="E22" s="178">
        <v>0.5</v>
      </c>
      <c r="F22" s="178"/>
      <c r="G22" s="178">
        <v>0.25</v>
      </c>
      <c r="H22" s="178"/>
      <c r="I22" s="178">
        <v>0.25</v>
      </c>
      <c r="J22" s="565" t="e">
        <f>'Planilha Orçamentária'!#REF!</f>
        <v>#REF!</v>
      </c>
    </row>
    <row r="23" spans="1:10" ht="15" customHeight="1">
      <c r="B23" s="400" t="s">
        <v>640</v>
      </c>
      <c r="C23" s="183"/>
      <c r="D23" s="63"/>
      <c r="E23" s="63" t="e">
        <f>$J$22*E22</f>
        <v>#REF!</v>
      </c>
      <c r="F23" s="63"/>
      <c r="G23" s="63" t="e">
        <f>$J$22*G22</f>
        <v>#REF!</v>
      </c>
      <c r="H23" s="63"/>
      <c r="I23" s="63" t="e">
        <f>$J$22*I22</f>
        <v>#REF!</v>
      </c>
      <c r="J23" s="566"/>
    </row>
    <row r="24" spans="1:10" ht="15" customHeight="1">
      <c r="A24" s="401" t="s">
        <v>17</v>
      </c>
      <c r="B24" s="186" t="s">
        <v>689</v>
      </c>
      <c r="C24" s="182"/>
      <c r="D24" s="178"/>
      <c r="E24" s="178">
        <f>1/3</f>
        <v>0.33333333333333331</v>
      </c>
      <c r="F24" s="178"/>
      <c r="G24" s="178">
        <f>1/3</f>
        <v>0.33333333333333331</v>
      </c>
      <c r="H24" s="178"/>
      <c r="I24" s="178">
        <f>1/3</f>
        <v>0.33333333333333331</v>
      </c>
      <c r="J24" s="565" t="e">
        <f>'Planilha Orçamentária'!#REF!</f>
        <v>#REF!</v>
      </c>
    </row>
    <row r="25" spans="1:10" ht="15" customHeight="1">
      <c r="B25" s="400" t="s">
        <v>640</v>
      </c>
      <c r="C25" s="183"/>
      <c r="D25" s="63"/>
      <c r="E25" s="63" t="e">
        <f>$J$24*E24</f>
        <v>#REF!</v>
      </c>
      <c r="F25" s="63"/>
      <c r="G25" s="63" t="e">
        <f>$J$24*G24</f>
        <v>#REF!</v>
      </c>
      <c r="H25" s="63"/>
      <c r="I25" s="63" t="e">
        <f>$J$24*I24</f>
        <v>#REF!</v>
      </c>
      <c r="J25" s="566"/>
    </row>
    <row r="26" spans="1:10" ht="15" customHeight="1">
      <c r="A26" s="399">
        <v>2</v>
      </c>
      <c r="B26" s="185" t="s">
        <v>54</v>
      </c>
      <c r="C26" s="180"/>
      <c r="D26" s="184" t="e">
        <f t="shared" ref="D26:I26" si="4">IF(D27=0,"",D27/$J$26)</f>
        <v>#REF!</v>
      </c>
      <c r="E26" s="184" t="e">
        <f t="shared" si="4"/>
        <v>#REF!</v>
      </c>
      <c r="F26" s="184" t="str">
        <f t="shared" si="4"/>
        <v/>
      </c>
      <c r="G26" s="184" t="str">
        <f t="shared" si="4"/>
        <v/>
      </c>
      <c r="H26" s="184" t="str">
        <f t="shared" si="4"/>
        <v/>
      </c>
      <c r="I26" s="184" t="str">
        <f t="shared" si="4"/>
        <v/>
      </c>
      <c r="J26" s="563" t="e">
        <f>SUM(J28:J35)</f>
        <v>#REF!</v>
      </c>
    </row>
    <row r="27" spans="1:10" ht="15" customHeight="1">
      <c r="B27" s="400" t="s">
        <v>640</v>
      </c>
      <c r="C27" s="181"/>
      <c r="D27" s="179" t="e">
        <f>D29+D31+D33+D35</f>
        <v>#REF!</v>
      </c>
      <c r="E27" s="179" t="e">
        <f>E29+E31+E33+E35</f>
        <v>#REF!</v>
      </c>
      <c r="F27" s="179"/>
      <c r="G27" s="179"/>
      <c r="H27" s="179"/>
      <c r="I27" s="179"/>
      <c r="J27" s="564"/>
    </row>
    <row r="28" spans="1:10" ht="15" customHeight="1">
      <c r="A28" s="401" t="s">
        <v>19</v>
      </c>
      <c r="B28" s="186" t="s">
        <v>31</v>
      </c>
      <c r="C28" s="182"/>
      <c r="D28" s="178">
        <v>1</v>
      </c>
      <c r="E28" s="178"/>
      <c r="F28" s="178"/>
      <c r="G28" s="178"/>
      <c r="H28" s="178"/>
      <c r="I28" s="178"/>
      <c r="J28" s="565" t="e">
        <f>'Planilha Orçamentária'!#REF!</f>
        <v>#REF!</v>
      </c>
    </row>
    <row r="29" spans="1:10" ht="15" customHeight="1">
      <c r="B29" s="400" t="s">
        <v>640</v>
      </c>
      <c r="C29" s="183"/>
      <c r="D29" s="63" t="e">
        <f>$J$28*D28</f>
        <v>#REF!</v>
      </c>
      <c r="E29" s="63"/>
      <c r="F29" s="63"/>
      <c r="G29" s="63"/>
      <c r="H29" s="63"/>
      <c r="I29" s="63"/>
      <c r="J29" s="566"/>
    </row>
    <row r="30" spans="1:10" ht="15" customHeight="1">
      <c r="A30" s="401" t="s">
        <v>156</v>
      </c>
      <c r="B30" s="186" t="s">
        <v>32</v>
      </c>
      <c r="C30" s="182"/>
      <c r="D30" s="178"/>
      <c r="E30" s="178">
        <v>1</v>
      </c>
      <c r="F30" s="178"/>
      <c r="G30" s="178"/>
      <c r="H30" s="178"/>
      <c r="I30" s="178"/>
      <c r="J30" s="565" t="e">
        <f>'Planilha Orçamentária'!#REF!</f>
        <v>#REF!</v>
      </c>
    </row>
    <row r="31" spans="1:10" ht="15" customHeight="1">
      <c r="B31" s="400" t="s">
        <v>640</v>
      </c>
      <c r="C31" s="183"/>
      <c r="D31" s="63"/>
      <c r="E31" s="63" t="e">
        <f>$J$30*E30</f>
        <v>#REF!</v>
      </c>
      <c r="F31" s="63"/>
      <c r="G31" s="63"/>
      <c r="H31" s="63"/>
      <c r="I31" s="63"/>
      <c r="J31" s="566"/>
    </row>
    <row r="32" spans="1:10">
      <c r="A32" s="401" t="s">
        <v>157</v>
      </c>
      <c r="B32" s="186" t="s">
        <v>418</v>
      </c>
      <c r="C32" s="182"/>
      <c r="D32" s="178"/>
      <c r="E32" s="178">
        <v>1</v>
      </c>
      <c r="F32" s="178"/>
      <c r="G32" s="178"/>
      <c r="H32" s="178"/>
      <c r="I32" s="178"/>
      <c r="J32" s="565" t="e">
        <f>'Planilha Orçamentária'!#REF!</f>
        <v>#REF!</v>
      </c>
    </row>
    <row r="33" spans="1:10" ht="15" customHeight="1">
      <c r="B33" s="400" t="s">
        <v>640</v>
      </c>
      <c r="C33" s="183"/>
      <c r="D33" s="63"/>
      <c r="E33" s="63" t="e">
        <f>$J$32*E32</f>
        <v>#REF!</v>
      </c>
      <c r="F33" s="63"/>
      <c r="G33" s="63"/>
      <c r="H33" s="63"/>
      <c r="I33" s="63"/>
      <c r="J33" s="566"/>
    </row>
    <row r="34" spans="1:10" ht="15" customHeight="1">
      <c r="A34" s="401" t="s">
        <v>158</v>
      </c>
      <c r="B34" s="186" t="s">
        <v>55</v>
      </c>
      <c r="C34" s="182"/>
      <c r="D34" s="178"/>
      <c r="E34" s="178">
        <v>1</v>
      </c>
      <c r="F34" s="178"/>
      <c r="G34" s="178"/>
      <c r="H34" s="178"/>
      <c r="I34" s="178"/>
      <c r="J34" s="565" t="e">
        <f>'Planilha Orçamentária'!#REF!</f>
        <v>#REF!</v>
      </c>
    </row>
    <row r="35" spans="1:10" ht="15" customHeight="1">
      <c r="B35" s="400" t="s">
        <v>640</v>
      </c>
      <c r="C35" s="183"/>
      <c r="D35" s="63"/>
      <c r="E35" s="63" t="e">
        <f>$J$34*E34</f>
        <v>#REF!</v>
      </c>
      <c r="F35" s="63"/>
      <c r="G35" s="63"/>
      <c r="H35" s="63"/>
      <c r="I35" s="63"/>
      <c r="J35" s="566"/>
    </row>
    <row r="36" spans="1:10" ht="15" customHeight="1">
      <c r="A36" s="399">
        <v>3</v>
      </c>
      <c r="B36" s="185" t="s">
        <v>225</v>
      </c>
      <c r="C36" s="180"/>
      <c r="D36" s="184" t="str">
        <f t="shared" ref="D36:I36" si="5">IF(D37=0,"",D37/$J$36)</f>
        <v/>
      </c>
      <c r="E36" s="184" t="e">
        <f t="shared" si="5"/>
        <v>#REF!</v>
      </c>
      <c r="F36" s="184" t="e">
        <f t="shared" si="5"/>
        <v>#REF!</v>
      </c>
      <c r="G36" s="184" t="str">
        <f t="shared" si="5"/>
        <v/>
      </c>
      <c r="H36" s="184" t="str">
        <f t="shared" si="5"/>
        <v/>
      </c>
      <c r="I36" s="184" t="str">
        <f t="shared" si="5"/>
        <v/>
      </c>
      <c r="J36" s="563" t="e">
        <f>SUM(J38:J41)</f>
        <v>#REF!</v>
      </c>
    </row>
    <row r="37" spans="1:10" ht="15" customHeight="1">
      <c r="B37" s="400" t="s">
        <v>640</v>
      </c>
      <c r="C37" s="181"/>
      <c r="D37" s="179"/>
      <c r="E37" s="179" t="e">
        <f>E39+E41</f>
        <v>#REF!</v>
      </c>
      <c r="F37" s="179" t="e">
        <f>F39+F41</f>
        <v>#REF!</v>
      </c>
      <c r="G37" s="179"/>
      <c r="H37" s="179"/>
      <c r="I37" s="179"/>
      <c r="J37" s="564"/>
    </row>
    <row r="38" spans="1:10" ht="15" customHeight="1">
      <c r="A38" s="401" t="s">
        <v>62</v>
      </c>
      <c r="B38" s="186" t="s">
        <v>352</v>
      </c>
      <c r="C38" s="182"/>
      <c r="D38" s="178"/>
      <c r="E38" s="178">
        <v>1</v>
      </c>
      <c r="F38" s="178"/>
      <c r="G38" s="178"/>
      <c r="H38" s="178"/>
      <c r="I38" s="178"/>
      <c r="J38" s="565" t="e">
        <f>'Planilha Orçamentária'!#REF!</f>
        <v>#REF!</v>
      </c>
    </row>
    <row r="39" spans="1:10" ht="15" customHeight="1">
      <c r="B39" s="400" t="s">
        <v>640</v>
      </c>
      <c r="C39" s="183"/>
      <c r="D39" s="63"/>
      <c r="E39" s="63" t="e">
        <f>$J$38*E38</f>
        <v>#REF!</v>
      </c>
      <c r="F39" s="63"/>
      <c r="G39" s="63"/>
      <c r="H39" s="63"/>
      <c r="I39" s="63"/>
      <c r="J39" s="566"/>
    </row>
    <row r="40" spans="1:10" ht="15" customHeight="1">
      <c r="A40" s="401" t="s">
        <v>94</v>
      </c>
      <c r="B40" s="186" t="s">
        <v>233</v>
      </c>
      <c r="C40" s="182"/>
      <c r="D40" s="178"/>
      <c r="E40" s="178"/>
      <c r="F40" s="178">
        <v>1</v>
      </c>
      <c r="G40" s="178"/>
      <c r="H40" s="178"/>
      <c r="I40" s="178"/>
      <c r="J40" s="565" t="e">
        <f>'Planilha Orçamentária'!#REF!</f>
        <v>#REF!</v>
      </c>
    </row>
    <row r="41" spans="1:10" ht="15" customHeight="1">
      <c r="B41" s="400" t="s">
        <v>640</v>
      </c>
      <c r="C41" s="183"/>
      <c r="D41" s="63"/>
      <c r="E41" s="63"/>
      <c r="F41" s="63" t="e">
        <f>$J$40*F40</f>
        <v>#REF!</v>
      </c>
      <c r="G41" s="63"/>
      <c r="H41" s="63"/>
      <c r="I41" s="63"/>
      <c r="J41" s="566"/>
    </row>
    <row r="42" spans="1:10" ht="15" customHeight="1">
      <c r="A42" s="399">
        <v>4</v>
      </c>
      <c r="B42" s="185" t="s">
        <v>237</v>
      </c>
      <c r="C42" s="180"/>
      <c r="D42" s="184" t="e">
        <f t="shared" ref="D42:I42" si="6">IF(D43=0,"",D43/$J$42)</f>
        <v>#REF!</v>
      </c>
      <c r="E42" s="184" t="e">
        <f t="shared" si="6"/>
        <v>#REF!</v>
      </c>
      <c r="F42" s="184" t="e">
        <f t="shared" si="6"/>
        <v>#REF!</v>
      </c>
      <c r="G42" s="184" t="e">
        <f t="shared" si="6"/>
        <v>#REF!</v>
      </c>
      <c r="H42" s="184" t="e">
        <f t="shared" si="6"/>
        <v>#REF!</v>
      </c>
      <c r="I42" s="184" t="e">
        <f t="shared" si="6"/>
        <v>#REF!</v>
      </c>
      <c r="J42" s="563" t="e">
        <f>SUM(J44:J63)</f>
        <v>#REF!</v>
      </c>
    </row>
    <row r="43" spans="1:10" ht="15" customHeight="1">
      <c r="B43" s="400" t="s">
        <v>640</v>
      </c>
      <c r="C43" s="181"/>
      <c r="D43" s="179" t="e">
        <f t="shared" ref="D43:I43" si="7">D45+D47+D49+D51+D53+D55+D57+D59+D61+D63</f>
        <v>#REF!</v>
      </c>
      <c r="E43" s="179" t="e">
        <f t="shared" si="7"/>
        <v>#REF!</v>
      </c>
      <c r="F43" s="179" t="e">
        <f t="shared" si="7"/>
        <v>#REF!</v>
      </c>
      <c r="G43" s="179" t="e">
        <f t="shared" si="7"/>
        <v>#REF!</v>
      </c>
      <c r="H43" s="179" t="e">
        <f t="shared" si="7"/>
        <v>#REF!</v>
      </c>
      <c r="I43" s="179" t="e">
        <f t="shared" si="7"/>
        <v>#REF!</v>
      </c>
      <c r="J43" s="564"/>
    </row>
    <row r="44" spans="1:10" ht="15" customHeight="1">
      <c r="A44" s="401" t="s">
        <v>33</v>
      </c>
      <c r="B44" s="186" t="s">
        <v>312</v>
      </c>
      <c r="C44" s="182"/>
      <c r="D44" s="178">
        <v>1</v>
      </c>
      <c r="E44" s="178"/>
      <c r="F44" s="178"/>
      <c r="G44" s="178"/>
      <c r="H44" s="178"/>
      <c r="I44" s="178"/>
      <c r="J44" s="565" t="e">
        <f>'Planilha Orçamentária'!#REF!</f>
        <v>#REF!</v>
      </c>
    </row>
    <row r="45" spans="1:10" ht="15" customHeight="1">
      <c r="B45" s="400" t="s">
        <v>640</v>
      </c>
      <c r="C45" s="183"/>
      <c r="D45" s="63" t="e">
        <f>$J$44*D44</f>
        <v>#REF!</v>
      </c>
      <c r="E45" s="63"/>
      <c r="F45" s="63"/>
      <c r="G45" s="63"/>
      <c r="H45" s="63"/>
      <c r="I45" s="63"/>
      <c r="J45" s="566"/>
    </row>
    <row r="46" spans="1:10" ht="15" customHeight="1">
      <c r="A46" s="401" t="s">
        <v>36</v>
      </c>
      <c r="B46" s="186" t="s">
        <v>258</v>
      </c>
      <c r="C46" s="182"/>
      <c r="D46" s="178"/>
      <c r="E46" s="178">
        <v>1</v>
      </c>
      <c r="F46" s="178"/>
      <c r="G46" s="178"/>
      <c r="H46" s="178"/>
      <c r="I46" s="178"/>
      <c r="J46" s="565" t="e">
        <f>'Planilha Orçamentária'!#REF!</f>
        <v>#REF!</v>
      </c>
    </row>
    <row r="47" spans="1:10" ht="15" customHeight="1">
      <c r="B47" s="400" t="s">
        <v>640</v>
      </c>
      <c r="C47" s="183"/>
      <c r="D47" s="63"/>
      <c r="E47" s="63" t="e">
        <f>$J$46*E46</f>
        <v>#REF!</v>
      </c>
      <c r="F47" s="63"/>
      <c r="G47" s="63"/>
      <c r="H47" s="63"/>
      <c r="I47" s="63"/>
      <c r="J47" s="566"/>
    </row>
    <row r="48" spans="1:10" ht="15" customHeight="1">
      <c r="A48" s="401" t="s">
        <v>98</v>
      </c>
      <c r="B48" s="186" t="s">
        <v>313</v>
      </c>
      <c r="C48" s="182"/>
      <c r="D48" s="178"/>
      <c r="E48" s="178"/>
      <c r="F48" s="178">
        <v>1</v>
      </c>
      <c r="G48" s="178"/>
      <c r="H48" s="178"/>
      <c r="I48" s="178"/>
      <c r="J48" s="565" t="e">
        <f>'Planilha Orçamentária'!#REF!</f>
        <v>#REF!</v>
      </c>
    </row>
    <row r="49" spans="1:10" ht="15" customHeight="1">
      <c r="B49" s="400" t="s">
        <v>640</v>
      </c>
      <c r="C49" s="183"/>
      <c r="D49" s="63"/>
      <c r="E49" s="63"/>
      <c r="F49" s="63" t="e">
        <f>$J$48*F48</f>
        <v>#REF!</v>
      </c>
      <c r="G49" s="63"/>
      <c r="H49" s="63"/>
      <c r="I49" s="63"/>
      <c r="J49" s="566"/>
    </row>
    <row r="50" spans="1:10" ht="15" customHeight="1">
      <c r="A50" s="401" t="s">
        <v>100</v>
      </c>
      <c r="B50" s="186" t="s">
        <v>337</v>
      </c>
      <c r="C50" s="182"/>
      <c r="D50" s="178"/>
      <c r="E50" s="178"/>
      <c r="F50" s="178"/>
      <c r="G50" s="178">
        <v>1</v>
      </c>
      <c r="H50" s="178"/>
      <c r="I50" s="178"/>
      <c r="J50" s="565" t="e">
        <f>'Planilha Orçamentária'!#REF!</f>
        <v>#REF!</v>
      </c>
    </row>
    <row r="51" spans="1:10" ht="15" customHeight="1">
      <c r="B51" s="400" t="s">
        <v>640</v>
      </c>
      <c r="C51" s="183"/>
      <c r="D51" s="63"/>
      <c r="E51" s="63"/>
      <c r="F51" s="63"/>
      <c r="G51" s="63" t="e">
        <f>$J$50*G50</f>
        <v>#REF!</v>
      </c>
      <c r="H51" s="63"/>
      <c r="I51" s="63"/>
      <c r="J51" s="566"/>
    </row>
    <row r="52" spans="1:10" ht="15" customHeight="1">
      <c r="A52" s="401" t="s">
        <v>102</v>
      </c>
      <c r="B52" s="186" t="s">
        <v>315</v>
      </c>
      <c r="C52" s="182"/>
      <c r="D52" s="178"/>
      <c r="E52" s="178"/>
      <c r="F52" s="178"/>
      <c r="G52" s="178"/>
      <c r="H52" s="178">
        <v>1</v>
      </c>
      <c r="I52" s="178"/>
      <c r="J52" s="565" t="e">
        <f>'Planilha Orçamentária'!#REF!</f>
        <v>#REF!</v>
      </c>
    </row>
    <row r="53" spans="1:10" ht="15" customHeight="1">
      <c r="B53" s="400" t="s">
        <v>640</v>
      </c>
      <c r="C53" s="183"/>
      <c r="D53" s="63"/>
      <c r="E53" s="63"/>
      <c r="F53" s="63"/>
      <c r="G53" s="63"/>
      <c r="H53" s="63" t="e">
        <f>$J$52*H52</f>
        <v>#REF!</v>
      </c>
      <c r="I53" s="63"/>
      <c r="J53" s="566"/>
    </row>
    <row r="54" spans="1:10" ht="15" customHeight="1">
      <c r="A54" s="401" t="s">
        <v>165</v>
      </c>
      <c r="B54" s="186" t="s">
        <v>334</v>
      </c>
      <c r="C54" s="182"/>
      <c r="D54" s="178"/>
      <c r="E54" s="178"/>
      <c r="F54" s="178"/>
      <c r="G54" s="178"/>
      <c r="H54" s="178"/>
      <c r="I54" s="178">
        <v>1</v>
      </c>
      <c r="J54" s="565" t="e">
        <f>'Planilha Orçamentária'!#REF!</f>
        <v>#REF!</v>
      </c>
    </row>
    <row r="55" spans="1:10" ht="15" customHeight="1">
      <c r="B55" s="400" t="s">
        <v>640</v>
      </c>
      <c r="C55" s="183"/>
      <c r="D55" s="63"/>
      <c r="E55" s="63"/>
      <c r="F55" s="63"/>
      <c r="G55" s="63"/>
      <c r="H55" s="63"/>
      <c r="I55" s="63" t="e">
        <f>$J$54*I54</f>
        <v>#REF!</v>
      </c>
      <c r="J55" s="566"/>
    </row>
    <row r="56" spans="1:10" ht="15" customHeight="1">
      <c r="A56" s="401" t="s">
        <v>168</v>
      </c>
      <c r="B56" s="186" t="s">
        <v>238</v>
      </c>
      <c r="C56" s="182"/>
      <c r="D56" s="178">
        <v>1</v>
      </c>
      <c r="E56" s="178"/>
      <c r="F56" s="178"/>
      <c r="G56" s="178"/>
      <c r="H56" s="178"/>
      <c r="I56" s="178"/>
      <c r="J56" s="565" t="e">
        <f>'Planilha Orçamentária'!#REF!</f>
        <v>#REF!</v>
      </c>
    </row>
    <row r="57" spans="1:10" ht="15" customHeight="1">
      <c r="B57" s="400" t="s">
        <v>640</v>
      </c>
      <c r="C57" s="183"/>
      <c r="D57" s="63" t="e">
        <f>$J$56*D56</f>
        <v>#REF!</v>
      </c>
      <c r="E57" s="63"/>
      <c r="F57" s="63"/>
      <c r="G57" s="63"/>
      <c r="H57" s="63"/>
      <c r="I57" s="63"/>
      <c r="J57" s="566"/>
    </row>
    <row r="58" spans="1:10" ht="15" customHeight="1">
      <c r="A58" s="401" t="s">
        <v>170</v>
      </c>
      <c r="B58" s="186" t="s">
        <v>353</v>
      </c>
      <c r="C58" s="182"/>
      <c r="D58" s="178"/>
      <c r="E58" s="178">
        <v>1</v>
      </c>
      <c r="F58" s="178"/>
      <c r="G58" s="178"/>
      <c r="H58" s="178"/>
      <c r="I58" s="178"/>
      <c r="J58" s="565" t="e">
        <f>'Planilha Orçamentária'!#REF!</f>
        <v>#REF!</v>
      </c>
    </row>
    <row r="59" spans="1:10" ht="15" customHeight="1">
      <c r="B59" s="400" t="s">
        <v>640</v>
      </c>
      <c r="C59" s="183"/>
      <c r="D59" s="63"/>
      <c r="E59" s="63" t="e">
        <f>$J$58*E58</f>
        <v>#REF!</v>
      </c>
      <c r="F59" s="63"/>
      <c r="G59" s="63"/>
      <c r="H59" s="63"/>
      <c r="I59" s="63"/>
      <c r="J59" s="566"/>
    </row>
    <row r="60" spans="1:10" ht="15" customHeight="1">
      <c r="A60" s="401" t="s">
        <v>487</v>
      </c>
      <c r="B60" s="186" t="s">
        <v>571</v>
      </c>
      <c r="C60" s="182"/>
      <c r="D60" s="178"/>
      <c r="E60" s="178">
        <v>1</v>
      </c>
      <c r="F60" s="178"/>
      <c r="G60" s="178"/>
      <c r="H60" s="178"/>
      <c r="I60" s="178"/>
      <c r="J60" s="565" t="e">
        <f>'Planilha Orçamentária'!#REF!</f>
        <v>#REF!</v>
      </c>
    </row>
    <row r="61" spans="1:10" ht="15" customHeight="1">
      <c r="B61" s="400" t="s">
        <v>640</v>
      </c>
      <c r="C61" s="183"/>
      <c r="D61" s="63"/>
      <c r="E61" s="63" t="e">
        <f>$J$60*E60</f>
        <v>#REF!</v>
      </c>
      <c r="F61" s="63"/>
      <c r="G61" s="63"/>
      <c r="H61" s="63"/>
      <c r="I61" s="63"/>
      <c r="J61" s="566"/>
    </row>
    <row r="62" spans="1:10" ht="15" customHeight="1">
      <c r="A62" s="401" t="s">
        <v>490</v>
      </c>
      <c r="B62" s="186" t="s">
        <v>491</v>
      </c>
      <c r="C62" s="182"/>
      <c r="D62" s="178"/>
      <c r="E62" s="178"/>
      <c r="F62" s="178">
        <v>1</v>
      </c>
      <c r="G62" s="178"/>
      <c r="H62" s="178"/>
      <c r="I62" s="178"/>
      <c r="J62" s="565" t="e">
        <f>'Planilha Orçamentária'!#REF!</f>
        <v>#REF!</v>
      </c>
    </row>
    <row r="63" spans="1:10" ht="15" customHeight="1">
      <c r="B63" s="400" t="s">
        <v>640</v>
      </c>
      <c r="C63" s="183"/>
      <c r="D63" s="63"/>
      <c r="E63" s="63"/>
      <c r="F63" s="63" t="e">
        <f>$J$62*F62</f>
        <v>#REF!</v>
      </c>
      <c r="G63" s="63"/>
      <c r="H63" s="63"/>
      <c r="I63" s="63"/>
      <c r="J63" s="566"/>
    </row>
    <row r="64" spans="1:10" ht="15" customHeight="1">
      <c r="A64" s="399">
        <v>5</v>
      </c>
      <c r="B64" s="185" t="s">
        <v>308</v>
      </c>
      <c r="C64" s="180"/>
      <c r="D64" s="184" t="str">
        <f t="shared" ref="D64:I64" si="8">IF(D65=0,"",D65/$J$64)</f>
        <v/>
      </c>
      <c r="E64" s="184" t="str">
        <f t="shared" si="8"/>
        <v/>
      </c>
      <c r="F64" s="184" t="e">
        <f t="shared" si="8"/>
        <v>#REF!</v>
      </c>
      <c r="G64" s="184" t="e">
        <f t="shared" si="8"/>
        <v>#REF!</v>
      </c>
      <c r="H64" s="184" t="str">
        <f t="shared" si="8"/>
        <v/>
      </c>
      <c r="I64" s="184" t="str">
        <f t="shared" si="8"/>
        <v/>
      </c>
      <c r="J64" s="563" t="e">
        <f>SUM(J66:J69)</f>
        <v>#REF!</v>
      </c>
    </row>
    <row r="65" spans="1:10" ht="15" customHeight="1">
      <c r="B65" s="400" t="s">
        <v>640</v>
      </c>
      <c r="C65" s="181"/>
      <c r="D65" s="179"/>
      <c r="E65" s="179"/>
      <c r="F65" s="179" t="e">
        <f>F67+F69</f>
        <v>#REF!</v>
      </c>
      <c r="G65" s="179" t="e">
        <f>G67+G69</f>
        <v>#REF!</v>
      </c>
      <c r="H65" s="179"/>
      <c r="I65" s="179"/>
      <c r="J65" s="564"/>
    </row>
    <row r="66" spans="1:10" ht="15" customHeight="1">
      <c r="A66" s="401" t="s">
        <v>21</v>
      </c>
      <c r="B66" s="186" t="s">
        <v>269</v>
      </c>
      <c r="C66" s="182"/>
      <c r="D66" s="178"/>
      <c r="E66" s="178"/>
      <c r="F66" s="178">
        <v>1</v>
      </c>
      <c r="G66" s="178"/>
      <c r="H66" s="178"/>
      <c r="I66" s="178"/>
      <c r="J66" s="565" t="e">
        <f>'Planilha Orçamentária'!#REF!</f>
        <v>#REF!</v>
      </c>
    </row>
    <row r="67" spans="1:10" ht="15" customHeight="1">
      <c r="B67" s="400" t="s">
        <v>640</v>
      </c>
      <c r="C67" s="183"/>
      <c r="D67" s="63"/>
      <c r="E67" s="63"/>
      <c r="F67" s="63" t="e">
        <f>$J$66*F66</f>
        <v>#REF!</v>
      </c>
      <c r="G67" s="63"/>
      <c r="H67" s="63"/>
      <c r="I67" s="63"/>
      <c r="J67" s="566"/>
    </row>
    <row r="68" spans="1:10" ht="15" customHeight="1">
      <c r="A68" s="401" t="s">
        <v>182</v>
      </c>
      <c r="B68" s="186" t="s">
        <v>309</v>
      </c>
      <c r="C68" s="182"/>
      <c r="D68" s="178"/>
      <c r="E68" s="178"/>
      <c r="F68" s="178"/>
      <c r="G68" s="178">
        <v>1</v>
      </c>
      <c r="H68" s="178"/>
      <c r="I68" s="178"/>
      <c r="J68" s="565" t="e">
        <f>'Planilha Orçamentária'!#REF!</f>
        <v>#REF!</v>
      </c>
    </row>
    <row r="69" spans="1:10" ht="15" customHeight="1">
      <c r="B69" s="400" t="s">
        <v>640</v>
      </c>
      <c r="C69" s="183"/>
      <c r="D69" s="63"/>
      <c r="E69" s="63"/>
      <c r="F69" s="63"/>
      <c r="G69" s="63" t="e">
        <f>$J$68*G68</f>
        <v>#REF!</v>
      </c>
      <c r="H69" s="63"/>
      <c r="I69" s="63"/>
      <c r="J69" s="566"/>
    </row>
    <row r="70" spans="1:10" ht="15" customHeight="1">
      <c r="A70" s="399">
        <v>6</v>
      </c>
      <c r="B70" s="185" t="s">
        <v>239</v>
      </c>
      <c r="C70" s="180"/>
      <c r="D70" s="184" t="str">
        <f t="shared" ref="D70:I70" si="9">IF(D71=0,"",D71/$J$70)</f>
        <v/>
      </c>
      <c r="E70" s="184" t="str">
        <f t="shared" si="9"/>
        <v/>
      </c>
      <c r="F70" s="184" t="str">
        <f t="shared" si="9"/>
        <v/>
      </c>
      <c r="G70" s="184" t="e">
        <f t="shared" si="9"/>
        <v>#REF!</v>
      </c>
      <c r="H70" s="184" t="e">
        <f t="shared" si="9"/>
        <v>#REF!</v>
      </c>
      <c r="I70" s="184" t="e">
        <f t="shared" si="9"/>
        <v>#REF!</v>
      </c>
      <c r="J70" s="563" t="e">
        <f>SUM(J72:J89)</f>
        <v>#REF!</v>
      </c>
    </row>
    <row r="71" spans="1:10" ht="15" customHeight="1">
      <c r="B71" s="400" t="s">
        <v>640</v>
      </c>
      <c r="C71" s="181"/>
      <c r="D71" s="179">
        <f t="shared" ref="D71:I71" si="10">D73+D75+D77+D79+D81+D83+D85+D87+D89</f>
        <v>0</v>
      </c>
      <c r="E71" s="179">
        <f t="shared" si="10"/>
        <v>0</v>
      </c>
      <c r="F71" s="179">
        <f t="shared" si="10"/>
        <v>0</v>
      </c>
      <c r="G71" s="179" t="e">
        <f t="shared" si="10"/>
        <v>#REF!</v>
      </c>
      <c r="H71" s="179" t="e">
        <f t="shared" si="10"/>
        <v>#REF!</v>
      </c>
      <c r="I71" s="179" t="e">
        <f t="shared" si="10"/>
        <v>#REF!</v>
      </c>
      <c r="J71" s="564"/>
    </row>
    <row r="72" spans="1:10" ht="15" customHeight="1">
      <c r="A72" s="401" t="s">
        <v>184</v>
      </c>
      <c r="B72" s="186" t="s">
        <v>240</v>
      </c>
      <c r="C72" s="182"/>
      <c r="D72" s="178"/>
      <c r="E72" s="178"/>
      <c r="F72" s="178"/>
      <c r="G72" s="178">
        <v>0.57999999999999996</v>
      </c>
      <c r="H72" s="178"/>
      <c r="I72" s="178">
        <v>0.42</v>
      </c>
      <c r="J72" s="565" t="e">
        <f>'Planilha Orçamentária'!#REF!</f>
        <v>#REF!</v>
      </c>
    </row>
    <row r="73" spans="1:10" ht="15" customHeight="1">
      <c r="A73" s="402"/>
      <c r="B73" s="400" t="s">
        <v>640</v>
      </c>
      <c r="C73" s="183"/>
      <c r="D73" s="63"/>
      <c r="E73" s="63"/>
      <c r="F73" s="63"/>
      <c r="G73" s="63" t="e">
        <f>$J$72*G72</f>
        <v>#REF!</v>
      </c>
      <c r="H73" s="63"/>
      <c r="I73" s="63" t="e">
        <f>$J$72*I72</f>
        <v>#REF!</v>
      </c>
      <c r="J73" s="566"/>
    </row>
    <row r="74" spans="1:10" ht="15" customHeight="1">
      <c r="A74" s="401" t="s">
        <v>260</v>
      </c>
      <c r="B74" s="186" t="s">
        <v>242</v>
      </c>
      <c r="C74" s="182"/>
      <c r="D74" s="178"/>
      <c r="E74" s="178"/>
      <c r="F74" s="178"/>
      <c r="G74" s="178"/>
      <c r="H74" s="178">
        <v>1</v>
      </c>
      <c r="I74" s="178"/>
      <c r="J74" s="565" t="e">
        <f>'Planilha Orçamentária'!#REF!</f>
        <v>#REF!</v>
      </c>
    </row>
    <row r="75" spans="1:10" ht="15" customHeight="1">
      <c r="A75" s="402"/>
      <c r="B75" s="400" t="s">
        <v>640</v>
      </c>
      <c r="C75" s="183"/>
      <c r="D75" s="63"/>
      <c r="E75" s="63"/>
      <c r="F75" s="63"/>
      <c r="G75" s="63"/>
      <c r="H75" s="63" t="e">
        <f>$J$74*H74</f>
        <v>#REF!</v>
      </c>
      <c r="I75" s="63"/>
      <c r="J75" s="566"/>
    </row>
    <row r="76" spans="1:10" ht="15" customHeight="1">
      <c r="A76" s="401" t="s">
        <v>273</v>
      </c>
      <c r="B76" s="186" t="s">
        <v>264</v>
      </c>
      <c r="C76" s="182"/>
      <c r="D76" s="178"/>
      <c r="E76" s="178"/>
      <c r="F76" s="178"/>
      <c r="G76" s="178"/>
      <c r="H76" s="178">
        <v>1</v>
      </c>
      <c r="I76" s="178"/>
      <c r="J76" s="565" t="e">
        <f>'Planilha Orçamentária'!#REF!</f>
        <v>#REF!</v>
      </c>
    </row>
    <row r="77" spans="1:10" ht="15" customHeight="1">
      <c r="A77" s="402"/>
      <c r="B77" s="400" t="s">
        <v>640</v>
      </c>
      <c r="C77" s="183"/>
      <c r="D77" s="63"/>
      <c r="E77" s="63"/>
      <c r="F77" s="63"/>
      <c r="G77" s="63"/>
      <c r="H77" s="63" t="e">
        <f>$J$76*H76</f>
        <v>#REF!</v>
      </c>
      <c r="I77" s="63"/>
      <c r="J77" s="566"/>
    </row>
    <row r="78" spans="1:10" ht="15" customHeight="1">
      <c r="A78" s="401" t="s">
        <v>275</v>
      </c>
      <c r="B78" s="186" t="s">
        <v>243</v>
      </c>
      <c r="C78" s="182"/>
      <c r="D78" s="178"/>
      <c r="E78" s="178"/>
      <c r="F78" s="178"/>
      <c r="G78" s="178">
        <v>0.5</v>
      </c>
      <c r="H78" s="178"/>
      <c r="I78" s="178">
        <v>0.5</v>
      </c>
      <c r="J78" s="565" t="e">
        <f>'Planilha Orçamentária'!#REF!</f>
        <v>#REF!</v>
      </c>
    </row>
    <row r="79" spans="1:10" ht="15" customHeight="1">
      <c r="A79" s="402"/>
      <c r="B79" s="400" t="s">
        <v>640</v>
      </c>
      <c r="C79" s="183"/>
      <c r="D79" s="63"/>
      <c r="E79" s="63"/>
      <c r="F79" s="63"/>
      <c r="G79" s="63" t="e">
        <f>$J$78*G78</f>
        <v>#REF!</v>
      </c>
      <c r="H79" s="63"/>
      <c r="I79" s="63" t="e">
        <f>$J$78*I78</f>
        <v>#REF!</v>
      </c>
      <c r="J79" s="566"/>
    </row>
    <row r="80" spans="1:10" ht="15" customHeight="1">
      <c r="A80" s="401" t="s">
        <v>301</v>
      </c>
      <c r="B80" s="186" t="s">
        <v>257</v>
      </c>
      <c r="C80" s="182"/>
      <c r="D80" s="178"/>
      <c r="E80" s="178"/>
      <c r="F80" s="178"/>
      <c r="G80" s="178">
        <v>0.5</v>
      </c>
      <c r="H80" s="178"/>
      <c r="I80" s="178">
        <v>0.5</v>
      </c>
      <c r="J80" s="565" t="e">
        <f>'Planilha Orçamentária'!#REF!</f>
        <v>#REF!</v>
      </c>
    </row>
    <row r="81" spans="1:10" ht="15" customHeight="1">
      <c r="A81" s="402"/>
      <c r="B81" s="400" t="s">
        <v>640</v>
      </c>
      <c r="C81" s="183"/>
      <c r="D81" s="63"/>
      <c r="E81" s="63"/>
      <c r="F81" s="63"/>
      <c r="G81" s="63" t="e">
        <f>$J$80*G80</f>
        <v>#REF!</v>
      </c>
      <c r="H81" s="63"/>
      <c r="I81" s="63" t="e">
        <f>$J$80*I80</f>
        <v>#REF!</v>
      </c>
      <c r="J81" s="566"/>
    </row>
    <row r="82" spans="1:10" ht="15" customHeight="1">
      <c r="A82" s="401" t="s">
        <v>279</v>
      </c>
      <c r="B82" s="186" t="s">
        <v>341</v>
      </c>
      <c r="C82" s="182"/>
      <c r="D82" s="178"/>
      <c r="E82" s="178"/>
      <c r="F82" s="178"/>
      <c r="G82" s="178">
        <v>0.7</v>
      </c>
      <c r="H82" s="178"/>
      <c r="I82" s="178">
        <v>0.3</v>
      </c>
      <c r="J82" s="565" t="e">
        <f>'Planilha Orçamentária'!#REF!</f>
        <v>#REF!</v>
      </c>
    </row>
    <row r="83" spans="1:10" ht="15" customHeight="1">
      <c r="A83" s="402"/>
      <c r="B83" s="400" t="s">
        <v>640</v>
      </c>
      <c r="C83" s="183"/>
      <c r="D83" s="63"/>
      <c r="E83" s="63"/>
      <c r="F83" s="63"/>
      <c r="G83" s="63" t="e">
        <f>$J$82*G82</f>
        <v>#REF!</v>
      </c>
      <c r="H83" s="63"/>
      <c r="I83" s="63" t="e">
        <f>$J$82*I82</f>
        <v>#REF!</v>
      </c>
      <c r="J83" s="566"/>
    </row>
    <row r="84" spans="1:10" ht="15" customHeight="1">
      <c r="A84" s="401" t="s">
        <v>282</v>
      </c>
      <c r="B84" s="186" t="s">
        <v>245</v>
      </c>
      <c r="C84" s="182"/>
      <c r="D84" s="178"/>
      <c r="E84" s="178"/>
      <c r="F84" s="178"/>
      <c r="G84" s="178">
        <v>0.75</v>
      </c>
      <c r="H84" s="178"/>
      <c r="I84" s="178">
        <v>0.25</v>
      </c>
      <c r="J84" s="565" t="e">
        <f>'Planilha Orçamentária'!#REF!</f>
        <v>#REF!</v>
      </c>
    </row>
    <row r="85" spans="1:10" ht="15" customHeight="1">
      <c r="A85" s="402"/>
      <c r="B85" s="400" t="s">
        <v>640</v>
      </c>
      <c r="C85" s="183"/>
      <c r="D85" s="63"/>
      <c r="E85" s="63"/>
      <c r="F85" s="63"/>
      <c r="G85" s="63" t="e">
        <f>$J$84*G84</f>
        <v>#REF!</v>
      </c>
      <c r="H85" s="63"/>
      <c r="I85" s="63" t="e">
        <f>$J$84*I84</f>
        <v>#REF!</v>
      </c>
      <c r="J85" s="566"/>
    </row>
    <row r="86" spans="1:10" ht="15" customHeight="1">
      <c r="A86" s="401" t="s">
        <v>287</v>
      </c>
      <c r="B86" s="186" t="s">
        <v>247</v>
      </c>
      <c r="C86" s="182"/>
      <c r="D86" s="178"/>
      <c r="E86" s="178"/>
      <c r="F86" s="178"/>
      <c r="G86" s="178">
        <v>1</v>
      </c>
      <c r="H86" s="178"/>
      <c r="I86" s="178"/>
      <c r="J86" s="565" t="e">
        <f>'Planilha Orçamentária'!#REF!</f>
        <v>#REF!</v>
      </c>
    </row>
    <row r="87" spans="1:10" ht="15" customHeight="1">
      <c r="A87" s="402"/>
      <c r="B87" s="400" t="s">
        <v>640</v>
      </c>
      <c r="C87" s="183"/>
      <c r="D87" s="63"/>
      <c r="E87" s="63"/>
      <c r="F87" s="63"/>
      <c r="G87" s="63" t="e">
        <f>$J$86*G86</f>
        <v>#REF!</v>
      </c>
      <c r="H87" s="63"/>
      <c r="I87" s="63"/>
      <c r="J87" s="566"/>
    </row>
    <row r="88" spans="1:10" ht="15" customHeight="1">
      <c r="A88" s="401" t="s">
        <v>292</v>
      </c>
      <c r="B88" s="186" t="s">
        <v>249</v>
      </c>
      <c r="C88" s="182"/>
      <c r="D88" s="178"/>
      <c r="E88" s="178"/>
      <c r="F88" s="178"/>
      <c r="G88" s="178">
        <v>1</v>
      </c>
      <c r="H88" s="178"/>
      <c r="I88" s="178"/>
      <c r="J88" s="565" t="e">
        <f>'Planilha Orçamentária'!#REF!</f>
        <v>#REF!</v>
      </c>
    </row>
    <row r="89" spans="1:10" ht="15" customHeight="1">
      <c r="A89" s="402"/>
      <c r="B89" s="400" t="s">
        <v>640</v>
      </c>
      <c r="C89" s="183"/>
      <c r="D89" s="63"/>
      <c r="E89" s="63"/>
      <c r="F89" s="63"/>
      <c r="G89" s="63" t="e">
        <f>$J$88*G88</f>
        <v>#REF!</v>
      </c>
      <c r="H89" s="63"/>
      <c r="I89" s="63"/>
      <c r="J89" s="566"/>
    </row>
    <row r="90" spans="1:10" ht="15" customHeight="1">
      <c r="A90" s="399">
        <v>7</v>
      </c>
      <c r="B90" s="185" t="s">
        <v>58</v>
      </c>
      <c r="C90" s="180"/>
      <c r="D90" s="184" t="e">
        <f t="shared" ref="D90:I90" si="11">IF(D91=0,"",D91/$J$90)</f>
        <v>#REF!</v>
      </c>
      <c r="E90" s="184" t="e">
        <f t="shared" si="11"/>
        <v>#REF!</v>
      </c>
      <c r="F90" s="184" t="e">
        <f t="shared" si="11"/>
        <v>#REF!</v>
      </c>
      <c r="G90" s="184" t="e">
        <f t="shared" si="11"/>
        <v>#REF!</v>
      </c>
      <c r="H90" s="184" t="e">
        <f t="shared" si="11"/>
        <v>#REF!</v>
      </c>
      <c r="I90" s="184" t="e">
        <f t="shared" si="11"/>
        <v>#REF!</v>
      </c>
      <c r="J90" s="563" t="e">
        <f>SUM(J92:J97)</f>
        <v>#REF!</v>
      </c>
    </row>
    <row r="91" spans="1:10" ht="15" customHeight="1">
      <c r="B91" s="400" t="s">
        <v>640</v>
      </c>
      <c r="C91" s="181"/>
      <c r="D91" s="179" t="e">
        <f t="shared" ref="D91:I91" si="12">D93+D95+D97</f>
        <v>#REF!</v>
      </c>
      <c r="E91" s="179" t="e">
        <f t="shared" si="12"/>
        <v>#REF!</v>
      </c>
      <c r="F91" s="179" t="e">
        <f t="shared" si="12"/>
        <v>#REF!</v>
      </c>
      <c r="G91" s="179" t="e">
        <f t="shared" si="12"/>
        <v>#REF!</v>
      </c>
      <c r="H91" s="179" t="e">
        <f t="shared" si="12"/>
        <v>#REF!</v>
      </c>
      <c r="I91" s="179" t="e">
        <f t="shared" si="12"/>
        <v>#REF!</v>
      </c>
      <c r="J91" s="564"/>
    </row>
    <row r="92" spans="1:10" ht="15" customHeight="1">
      <c r="A92" s="401" t="s">
        <v>213</v>
      </c>
      <c r="B92" s="186" t="s">
        <v>215</v>
      </c>
      <c r="C92" s="182"/>
      <c r="D92" s="178"/>
      <c r="E92" s="178"/>
      <c r="F92" s="178"/>
      <c r="G92" s="178">
        <v>1</v>
      </c>
      <c r="H92" s="178"/>
      <c r="I92" s="178"/>
      <c r="J92" s="565" t="e">
        <f>'Planilha Orçamentária'!#REF!</f>
        <v>#REF!</v>
      </c>
    </row>
    <row r="93" spans="1:10" ht="15" customHeight="1">
      <c r="B93" s="400" t="s">
        <v>640</v>
      </c>
      <c r="C93" s="183"/>
      <c r="D93" s="63"/>
      <c r="E93" s="63"/>
      <c r="F93" s="63"/>
      <c r="G93" s="63" t="e">
        <f>$J$92*G92</f>
        <v>#REF!</v>
      </c>
      <c r="H93" s="63"/>
      <c r="I93" s="63"/>
      <c r="J93" s="566"/>
    </row>
    <row r="94" spans="1:10" ht="15" customHeight="1">
      <c r="A94" s="401" t="s">
        <v>255</v>
      </c>
      <c r="B94" s="186" t="s">
        <v>621</v>
      </c>
      <c r="C94" s="182"/>
      <c r="D94" s="178"/>
      <c r="E94" s="178"/>
      <c r="F94" s="178"/>
      <c r="G94" s="178"/>
      <c r="H94" s="178">
        <v>1</v>
      </c>
      <c r="I94" s="178"/>
      <c r="J94" s="565" t="e">
        <f>'Planilha Orçamentária'!#REF!</f>
        <v>#REF!</v>
      </c>
    </row>
    <row r="95" spans="1:10" ht="15" customHeight="1">
      <c r="B95" s="400" t="s">
        <v>640</v>
      </c>
      <c r="C95" s="183"/>
      <c r="D95" s="63"/>
      <c r="E95" s="63"/>
      <c r="F95" s="63"/>
      <c r="G95" s="63"/>
      <c r="H95" s="63" t="e">
        <f>$J$94*H94</f>
        <v>#REF!</v>
      </c>
      <c r="I95" s="63"/>
      <c r="J95" s="566"/>
    </row>
    <row r="96" spans="1:10" ht="15" customHeight="1">
      <c r="A96" s="401" t="s">
        <v>619</v>
      </c>
      <c r="B96" s="186" t="s">
        <v>622</v>
      </c>
      <c r="C96" s="182"/>
      <c r="D96" s="178">
        <f t="shared" ref="D96:I96" si="13">1/6</f>
        <v>0.16666666666666666</v>
      </c>
      <c r="E96" s="178">
        <f t="shared" si="13"/>
        <v>0.16666666666666666</v>
      </c>
      <c r="F96" s="178">
        <f t="shared" si="13"/>
        <v>0.16666666666666666</v>
      </c>
      <c r="G96" s="178">
        <f t="shared" si="13"/>
        <v>0.16666666666666666</v>
      </c>
      <c r="H96" s="178">
        <f t="shared" si="13"/>
        <v>0.16666666666666666</v>
      </c>
      <c r="I96" s="178">
        <f t="shared" si="13"/>
        <v>0.16666666666666666</v>
      </c>
      <c r="J96" s="565" t="e">
        <f>'Planilha Orçamentária'!#REF!</f>
        <v>#REF!</v>
      </c>
    </row>
    <row r="97" spans="1:10" ht="15" customHeight="1">
      <c r="B97" s="400" t="s">
        <v>640</v>
      </c>
      <c r="C97" s="183"/>
      <c r="D97" s="63" t="e">
        <f t="shared" ref="D97:I97" si="14">$J$96*D96</f>
        <v>#REF!</v>
      </c>
      <c r="E97" s="63" t="e">
        <f t="shared" si="14"/>
        <v>#REF!</v>
      </c>
      <c r="F97" s="63" t="e">
        <f t="shared" si="14"/>
        <v>#REF!</v>
      </c>
      <c r="G97" s="63" t="e">
        <f t="shared" si="14"/>
        <v>#REF!</v>
      </c>
      <c r="H97" s="63" t="e">
        <f t="shared" si="14"/>
        <v>#REF!</v>
      </c>
      <c r="I97" s="63" t="e">
        <f t="shared" si="14"/>
        <v>#REF!</v>
      </c>
      <c r="J97" s="566"/>
    </row>
    <row r="98" spans="1:10" ht="17.25" customHeight="1">
      <c r="A98" s="567" t="s">
        <v>50</v>
      </c>
      <c r="B98" s="568"/>
      <c r="C98" s="559" t="s">
        <v>173</v>
      </c>
      <c r="D98" s="64" t="e">
        <f t="shared" ref="D98:I98" si="15">D19+D27+D37+D43+D65+D71+D91</f>
        <v>#REF!</v>
      </c>
      <c r="E98" s="64" t="e">
        <f t="shared" si="15"/>
        <v>#REF!</v>
      </c>
      <c r="F98" s="64" t="e">
        <f t="shared" si="15"/>
        <v>#REF!</v>
      </c>
      <c r="G98" s="64" t="e">
        <f t="shared" si="15"/>
        <v>#REF!</v>
      </c>
      <c r="H98" s="64" t="e">
        <f t="shared" si="15"/>
        <v>#REF!</v>
      </c>
      <c r="I98" s="64" t="e">
        <f t="shared" si="15"/>
        <v>#REF!</v>
      </c>
      <c r="J98" s="187" t="e">
        <f>SUM(J18:J97)/2</f>
        <v>#REF!</v>
      </c>
    </row>
    <row r="99" spans="1:10" ht="17.25" customHeight="1">
      <c r="A99" s="569"/>
      <c r="B99" s="570"/>
      <c r="C99" s="560"/>
      <c r="D99" s="64" t="e">
        <f t="shared" ref="D99:I99" si="16">(D98*100)/$J$98</f>
        <v>#REF!</v>
      </c>
      <c r="E99" s="64" t="e">
        <f t="shared" si="16"/>
        <v>#REF!</v>
      </c>
      <c r="F99" s="64" t="e">
        <f t="shared" si="16"/>
        <v>#REF!</v>
      </c>
      <c r="G99" s="64" t="e">
        <f t="shared" si="16"/>
        <v>#REF!</v>
      </c>
      <c r="H99" s="64" t="e">
        <f t="shared" si="16"/>
        <v>#REF!</v>
      </c>
      <c r="I99" s="64" t="e">
        <f t="shared" si="16"/>
        <v>#REF!</v>
      </c>
      <c r="J99" s="64" t="e">
        <f>SUM(D99:I99)</f>
        <v>#REF!</v>
      </c>
    </row>
    <row r="100" spans="1:10" ht="17.25" customHeight="1">
      <c r="A100" s="558" t="s">
        <v>51</v>
      </c>
      <c r="B100" s="558"/>
      <c r="C100" s="559" t="s">
        <v>174</v>
      </c>
      <c r="D100" s="561" t="e">
        <f>D98+E98</f>
        <v>#REF!</v>
      </c>
      <c r="E100" s="562"/>
      <c r="F100" s="561" t="e">
        <f>F98+G98</f>
        <v>#REF!</v>
      </c>
      <c r="G100" s="562"/>
      <c r="H100" s="561" t="e">
        <f>H98+I98</f>
        <v>#REF!</v>
      </c>
      <c r="I100" s="562"/>
      <c r="J100" s="64" t="e">
        <f>SUM(D100:I100)</f>
        <v>#REF!</v>
      </c>
    </row>
    <row r="101" spans="1:10" ht="17.25" customHeight="1">
      <c r="A101" s="558"/>
      <c r="B101" s="558"/>
      <c r="C101" s="560"/>
      <c r="D101" s="561" t="e">
        <f>D99+E99</f>
        <v>#REF!</v>
      </c>
      <c r="E101" s="562"/>
      <c r="F101" s="561" t="e">
        <f>F99+G99</f>
        <v>#REF!</v>
      </c>
      <c r="G101" s="562"/>
      <c r="H101" s="561" t="e">
        <f>H99+I99</f>
        <v>#REF!</v>
      </c>
      <c r="I101" s="562"/>
      <c r="J101" s="64" t="e">
        <f>SUM(D101:I101)</f>
        <v>#REF!</v>
      </c>
    </row>
    <row r="102" spans="1:10">
      <c r="A102" s="21"/>
      <c r="C102" s="22"/>
      <c r="D102" s="22"/>
      <c r="E102" s="22"/>
      <c r="F102" s="22"/>
      <c r="G102" s="22"/>
      <c r="H102" s="22"/>
      <c r="I102" s="22"/>
      <c r="J102" s="21"/>
    </row>
    <row r="103" spans="1:10">
      <c r="A103" s="21"/>
      <c r="C103" s="22"/>
      <c r="D103" s="22"/>
      <c r="E103" s="22"/>
      <c r="F103" s="22"/>
      <c r="G103" s="22"/>
      <c r="H103" s="22"/>
      <c r="I103" s="22"/>
      <c r="J103" s="21"/>
    </row>
    <row r="104" spans="1:10">
      <c r="A104" s="21"/>
      <c r="C104" s="22"/>
      <c r="D104" s="22"/>
      <c r="E104" s="22"/>
      <c r="F104" s="22"/>
      <c r="G104" s="22"/>
      <c r="H104" s="22"/>
      <c r="I104" s="22"/>
      <c r="J104" s="21"/>
    </row>
    <row r="105" spans="1:10">
      <c r="A105" s="21"/>
      <c r="C105" s="22"/>
      <c r="D105" s="22"/>
      <c r="E105" s="22"/>
      <c r="F105" s="22"/>
      <c r="G105" s="22"/>
      <c r="H105" s="22"/>
      <c r="I105" s="22"/>
      <c r="J105" s="21"/>
    </row>
    <row r="106" spans="1:10">
      <c r="A106" s="21"/>
      <c r="C106" s="22"/>
      <c r="D106" s="22"/>
      <c r="E106" s="22"/>
      <c r="F106" s="22"/>
      <c r="G106" s="22"/>
      <c r="H106" s="22"/>
      <c r="I106" s="22"/>
      <c r="J106" s="21"/>
    </row>
    <row r="107" spans="1:10">
      <c r="A107" s="21"/>
      <c r="C107" s="22"/>
      <c r="D107" s="22"/>
      <c r="E107" s="22"/>
      <c r="F107" s="22"/>
      <c r="G107" s="22"/>
      <c r="H107" s="22"/>
      <c r="I107" s="22"/>
      <c r="J107" s="21"/>
    </row>
    <row r="108" spans="1:10">
      <c r="A108" s="21"/>
      <c r="C108" s="22"/>
      <c r="D108" s="22"/>
      <c r="E108" s="22"/>
      <c r="F108" s="22"/>
      <c r="G108" s="22"/>
      <c r="H108" s="22"/>
      <c r="I108" s="22"/>
      <c r="J108" s="21"/>
    </row>
    <row r="109" spans="1:10">
      <c r="A109" s="21"/>
      <c r="C109" s="22"/>
      <c r="D109" s="22"/>
      <c r="E109" s="22"/>
      <c r="F109" s="22"/>
      <c r="G109" s="22"/>
      <c r="H109" s="22"/>
      <c r="I109" s="22"/>
      <c r="J109" s="21"/>
    </row>
    <row r="110" spans="1:10">
      <c r="A110" s="21"/>
      <c r="C110" s="22"/>
      <c r="D110" s="22"/>
      <c r="E110" s="22"/>
      <c r="F110" s="22"/>
      <c r="G110" s="22"/>
      <c r="H110" s="22"/>
      <c r="I110" s="22"/>
      <c r="J110" s="21"/>
    </row>
    <row r="111" spans="1:10">
      <c r="A111" s="21"/>
      <c r="C111" s="22"/>
      <c r="D111" s="22"/>
      <c r="E111" s="22"/>
      <c r="F111" s="22"/>
      <c r="G111" s="22"/>
      <c r="H111" s="22"/>
      <c r="I111" s="22"/>
      <c r="J111" s="21"/>
    </row>
    <row r="112" spans="1:10">
      <c r="A112" s="21"/>
      <c r="C112" s="22"/>
      <c r="D112" s="22"/>
      <c r="E112" s="22"/>
      <c r="F112" s="22"/>
      <c r="G112" s="22"/>
      <c r="H112" s="22"/>
      <c r="I112" s="22"/>
      <c r="J112" s="21"/>
    </row>
    <row r="113" spans="1:10">
      <c r="A113" s="21"/>
      <c r="C113" s="22"/>
      <c r="D113" s="22"/>
      <c r="E113" s="22"/>
      <c r="F113" s="22"/>
      <c r="G113" s="22"/>
      <c r="H113" s="22"/>
      <c r="I113" s="22"/>
      <c r="J113" s="21"/>
    </row>
    <row r="114" spans="1:10">
      <c r="A114" s="21"/>
      <c r="C114" s="22"/>
      <c r="D114" s="22"/>
      <c r="E114" s="22"/>
      <c r="F114" s="22"/>
      <c r="G114" s="22"/>
      <c r="H114" s="22"/>
      <c r="I114" s="22"/>
      <c r="J114" s="21"/>
    </row>
    <row r="115" spans="1:10">
      <c r="A115" s="21"/>
      <c r="C115" s="22"/>
      <c r="D115" s="22"/>
      <c r="E115" s="22"/>
      <c r="F115" s="22"/>
      <c r="G115" s="22"/>
      <c r="H115" s="22"/>
      <c r="I115" s="22"/>
      <c r="J115" s="21"/>
    </row>
    <row r="116" spans="1:10">
      <c r="A116" s="21"/>
      <c r="C116" s="22"/>
      <c r="D116" s="22"/>
      <c r="E116" s="22"/>
      <c r="F116" s="22"/>
      <c r="G116" s="22"/>
      <c r="H116" s="22"/>
      <c r="I116" s="22"/>
      <c r="J116" s="21"/>
    </row>
    <row r="117" spans="1:10">
      <c r="A117" s="21"/>
      <c r="C117" s="22"/>
      <c r="D117" s="22"/>
      <c r="E117" s="22"/>
      <c r="F117" s="22"/>
      <c r="G117" s="22"/>
      <c r="H117" s="22"/>
      <c r="I117" s="22"/>
      <c r="J117" s="21"/>
    </row>
    <row r="118" spans="1:10">
      <c r="A118" s="21"/>
      <c r="C118" s="22"/>
      <c r="D118" s="22"/>
      <c r="E118" s="22"/>
      <c r="F118" s="22"/>
      <c r="G118" s="22"/>
      <c r="H118" s="22"/>
      <c r="I118" s="22"/>
      <c r="J118" s="21"/>
    </row>
    <row r="119" spans="1:10">
      <c r="A119" s="21"/>
      <c r="C119" s="22"/>
      <c r="D119" s="22"/>
      <c r="E119" s="22"/>
      <c r="F119" s="22"/>
      <c r="G119" s="22"/>
      <c r="H119" s="22"/>
      <c r="I119" s="22"/>
      <c r="J119" s="21"/>
    </row>
    <row r="120" spans="1:10">
      <c r="A120" s="21"/>
      <c r="C120" s="22"/>
      <c r="D120" s="22"/>
      <c r="E120" s="22"/>
      <c r="F120" s="22"/>
      <c r="G120" s="22"/>
      <c r="H120" s="22"/>
      <c r="I120" s="22"/>
      <c r="J120" s="21"/>
    </row>
    <row r="121" spans="1:10">
      <c r="A121" s="21"/>
      <c r="C121" s="22"/>
      <c r="D121" s="22"/>
      <c r="E121" s="22"/>
      <c r="F121" s="22"/>
      <c r="G121" s="22"/>
      <c r="H121" s="22"/>
      <c r="I121" s="22"/>
      <c r="J121" s="21"/>
    </row>
    <row r="122" spans="1:10">
      <c r="A122" s="21"/>
      <c r="C122" s="22"/>
      <c r="D122" s="22"/>
      <c r="E122" s="22"/>
      <c r="F122" s="22"/>
      <c r="G122" s="22"/>
      <c r="H122" s="22"/>
      <c r="I122" s="22"/>
      <c r="J122" s="21"/>
    </row>
    <row r="123" spans="1:10">
      <c r="A123" s="21"/>
      <c r="C123" s="22"/>
      <c r="D123" s="22"/>
      <c r="E123" s="22"/>
      <c r="F123" s="22"/>
      <c r="G123" s="22"/>
      <c r="H123" s="22"/>
      <c r="I123" s="22"/>
      <c r="J123" s="21"/>
    </row>
    <row r="124" spans="1:10">
      <c r="A124" s="21"/>
      <c r="C124" s="22"/>
      <c r="D124" s="22"/>
      <c r="E124" s="22"/>
      <c r="F124" s="22"/>
      <c r="G124" s="22"/>
      <c r="H124" s="22"/>
      <c r="I124" s="22"/>
      <c r="J124" s="21"/>
    </row>
    <row r="125" spans="1:10">
      <c r="A125" s="21"/>
      <c r="C125" s="22"/>
      <c r="D125" s="22"/>
      <c r="E125" s="22"/>
      <c r="F125" s="22"/>
      <c r="G125" s="22"/>
      <c r="H125" s="22"/>
      <c r="I125" s="22"/>
      <c r="J125" s="21"/>
    </row>
    <row r="126" spans="1:10">
      <c r="A126" s="21"/>
      <c r="C126" s="22"/>
      <c r="D126" s="22"/>
      <c r="E126" s="22"/>
      <c r="F126" s="22"/>
      <c r="G126" s="22"/>
      <c r="H126" s="22"/>
      <c r="I126" s="22"/>
      <c r="J126" s="21"/>
    </row>
    <row r="127" spans="1:10">
      <c r="A127" s="21"/>
      <c r="C127" s="22"/>
      <c r="D127" s="22"/>
      <c r="E127" s="22"/>
      <c r="F127" s="22"/>
      <c r="G127" s="22"/>
      <c r="H127" s="22"/>
      <c r="I127" s="22"/>
      <c r="J127" s="21"/>
    </row>
    <row r="128" spans="1:10">
      <c r="A128" s="21"/>
      <c r="C128" s="22"/>
      <c r="D128" s="22"/>
      <c r="E128" s="22"/>
      <c r="F128" s="22"/>
      <c r="G128" s="22"/>
      <c r="H128" s="22"/>
      <c r="I128" s="22"/>
      <c r="J128" s="21"/>
    </row>
    <row r="129" spans="1:10">
      <c r="A129" s="21"/>
      <c r="C129" s="22"/>
      <c r="D129" s="22"/>
      <c r="E129" s="22"/>
      <c r="F129" s="22"/>
      <c r="G129" s="22"/>
      <c r="H129" s="22"/>
      <c r="I129" s="22"/>
      <c r="J129" s="21"/>
    </row>
    <row r="130" spans="1:10">
      <c r="A130" s="21"/>
      <c r="C130" s="22"/>
      <c r="D130" s="22"/>
      <c r="E130" s="22"/>
      <c r="F130" s="22"/>
      <c r="G130" s="22"/>
      <c r="H130" s="22"/>
      <c r="I130" s="22"/>
      <c r="J130" s="21"/>
    </row>
    <row r="131" spans="1:10">
      <c r="A131" s="21"/>
      <c r="C131" s="22"/>
      <c r="D131" s="22"/>
      <c r="E131" s="22"/>
      <c r="F131" s="22"/>
      <c r="G131" s="22"/>
      <c r="H131" s="22"/>
      <c r="I131" s="22"/>
      <c r="J131" s="21"/>
    </row>
    <row r="132" spans="1:10">
      <c r="A132" s="21"/>
      <c r="C132" s="22"/>
      <c r="D132" s="22"/>
      <c r="E132" s="22"/>
      <c r="F132" s="22"/>
      <c r="G132" s="22"/>
      <c r="H132" s="22"/>
      <c r="I132" s="22"/>
      <c r="J132" s="21"/>
    </row>
    <row r="133" spans="1:10">
      <c r="A133" s="21"/>
      <c r="C133" s="22"/>
      <c r="D133" s="22"/>
      <c r="E133" s="22"/>
      <c r="F133" s="22"/>
      <c r="G133" s="22"/>
      <c r="H133" s="22"/>
      <c r="I133" s="22"/>
      <c r="J133" s="21"/>
    </row>
    <row r="134" spans="1:10">
      <c r="A134" s="21"/>
      <c r="C134" s="22"/>
      <c r="D134" s="22"/>
      <c r="E134" s="22"/>
      <c r="F134" s="22"/>
      <c r="G134" s="22"/>
      <c r="H134" s="22"/>
      <c r="I134" s="22"/>
      <c r="J134" s="21"/>
    </row>
    <row r="135" spans="1:10">
      <c r="A135" s="21"/>
      <c r="C135" s="22"/>
      <c r="D135" s="22"/>
      <c r="E135" s="22"/>
      <c r="F135" s="22"/>
      <c r="G135" s="22"/>
      <c r="H135" s="22"/>
      <c r="I135" s="22"/>
      <c r="J135" s="21"/>
    </row>
    <row r="136" spans="1:10">
      <c r="A136" s="21"/>
      <c r="C136" s="22"/>
      <c r="D136" s="22"/>
      <c r="E136" s="22"/>
      <c r="F136" s="22"/>
      <c r="G136" s="22"/>
      <c r="H136" s="22"/>
      <c r="I136" s="22"/>
      <c r="J136" s="21"/>
    </row>
    <row r="137" spans="1:10">
      <c r="A137" s="21"/>
      <c r="C137" s="22"/>
      <c r="D137" s="22"/>
      <c r="E137" s="22"/>
      <c r="F137" s="22"/>
      <c r="G137" s="22"/>
      <c r="H137" s="22"/>
      <c r="I137" s="22"/>
      <c r="J137" s="21"/>
    </row>
    <row r="138" spans="1:10">
      <c r="A138" s="21"/>
      <c r="C138" s="22"/>
      <c r="D138" s="22"/>
      <c r="E138" s="22"/>
      <c r="F138" s="22"/>
      <c r="G138" s="22"/>
      <c r="H138" s="22"/>
      <c r="I138" s="22"/>
      <c r="J138" s="21"/>
    </row>
    <row r="139" spans="1:10">
      <c r="A139" s="21"/>
      <c r="C139" s="22"/>
      <c r="D139" s="22"/>
      <c r="E139" s="22"/>
      <c r="F139" s="22"/>
      <c r="G139" s="22"/>
      <c r="H139" s="22"/>
      <c r="I139" s="22"/>
      <c r="J139" s="21"/>
    </row>
    <row r="140" spans="1:10">
      <c r="A140" s="21"/>
      <c r="C140" s="22"/>
      <c r="D140" s="22"/>
      <c r="E140" s="22"/>
      <c r="F140" s="22"/>
      <c r="G140" s="22"/>
      <c r="H140" s="22"/>
      <c r="I140" s="22"/>
      <c r="J140" s="21"/>
    </row>
    <row r="141" spans="1:10">
      <c r="A141" s="21"/>
      <c r="C141" s="22"/>
      <c r="D141" s="22"/>
      <c r="E141" s="22"/>
      <c r="F141" s="22"/>
      <c r="G141" s="22"/>
      <c r="H141" s="22"/>
      <c r="I141" s="22"/>
      <c r="J141" s="21"/>
    </row>
    <row r="142" spans="1:10">
      <c r="A142" s="21"/>
      <c r="C142" s="22"/>
      <c r="D142" s="22"/>
      <c r="E142" s="22"/>
      <c r="F142" s="22"/>
      <c r="G142" s="22"/>
      <c r="H142" s="22"/>
      <c r="I142" s="22"/>
      <c r="J142" s="21"/>
    </row>
    <row r="143" spans="1:10">
      <c r="A143" s="21"/>
      <c r="C143" s="22"/>
      <c r="D143" s="22"/>
      <c r="E143" s="22"/>
      <c r="F143" s="22"/>
      <c r="G143" s="22"/>
      <c r="H143" s="22"/>
      <c r="I143" s="22"/>
      <c r="J143" s="21"/>
    </row>
    <row r="144" spans="1:10">
      <c r="A144" s="21"/>
      <c r="C144" s="22"/>
      <c r="D144" s="22"/>
      <c r="E144" s="22"/>
      <c r="F144" s="22"/>
      <c r="G144" s="22"/>
      <c r="H144" s="22"/>
      <c r="I144" s="22"/>
      <c r="J144" s="21"/>
    </row>
    <row r="145" spans="1:10">
      <c r="A145" s="21"/>
      <c r="C145" s="22"/>
      <c r="D145" s="22"/>
      <c r="E145" s="22"/>
      <c r="F145" s="22"/>
      <c r="G145" s="22"/>
      <c r="H145" s="22"/>
      <c r="I145" s="22"/>
      <c r="J145" s="21"/>
    </row>
    <row r="146" spans="1:10">
      <c r="A146" s="21"/>
      <c r="C146" s="22"/>
      <c r="D146" s="22"/>
      <c r="E146" s="22"/>
      <c r="F146" s="22"/>
      <c r="G146" s="22"/>
      <c r="H146" s="22"/>
      <c r="I146" s="22"/>
      <c r="J146" s="21"/>
    </row>
    <row r="147" spans="1:10">
      <c r="A147" s="21"/>
      <c r="C147" s="22"/>
      <c r="D147" s="22"/>
      <c r="E147" s="22"/>
      <c r="F147" s="22"/>
      <c r="G147" s="22"/>
      <c r="H147" s="22"/>
      <c r="I147" s="22"/>
      <c r="J147" s="21"/>
    </row>
    <row r="148" spans="1:10">
      <c r="A148" s="21"/>
      <c r="C148" s="22"/>
      <c r="D148" s="22"/>
      <c r="E148" s="22"/>
      <c r="F148" s="22"/>
      <c r="G148" s="22"/>
      <c r="H148" s="22"/>
      <c r="I148" s="22"/>
      <c r="J148" s="21"/>
    </row>
    <row r="149" spans="1:10">
      <c r="A149" s="21"/>
      <c r="C149" s="22"/>
      <c r="D149" s="22"/>
      <c r="E149" s="22"/>
      <c r="F149" s="22"/>
      <c r="G149" s="22"/>
      <c r="H149" s="22"/>
      <c r="I149" s="22"/>
      <c r="J149" s="21"/>
    </row>
    <row r="150" spans="1:10">
      <c r="A150" s="21"/>
      <c r="C150" s="22"/>
      <c r="D150" s="22"/>
      <c r="E150" s="22"/>
      <c r="F150" s="22"/>
      <c r="G150" s="22"/>
      <c r="H150" s="22"/>
      <c r="I150" s="22"/>
      <c r="J150" s="21"/>
    </row>
    <row r="151" spans="1:10">
      <c r="A151" s="21"/>
      <c r="C151" s="22"/>
      <c r="D151" s="22"/>
      <c r="E151" s="22"/>
      <c r="F151" s="22"/>
      <c r="G151" s="22"/>
      <c r="H151" s="22"/>
      <c r="I151" s="22"/>
      <c r="J151" s="21"/>
    </row>
    <row r="152" spans="1:10">
      <c r="A152" s="21"/>
      <c r="C152" s="22"/>
      <c r="D152" s="22"/>
      <c r="E152" s="22"/>
      <c r="F152" s="22"/>
      <c r="G152" s="22"/>
      <c r="H152" s="22"/>
      <c r="I152" s="22"/>
      <c r="J152" s="21"/>
    </row>
    <row r="153" spans="1:10">
      <c r="A153" s="21"/>
      <c r="C153" s="22"/>
      <c r="D153" s="22"/>
      <c r="E153" s="22"/>
      <c r="F153" s="22"/>
      <c r="G153" s="22"/>
      <c r="H153" s="22"/>
      <c r="I153" s="22"/>
      <c r="J153" s="21"/>
    </row>
    <row r="154" spans="1:10">
      <c r="A154" s="21"/>
      <c r="C154" s="22"/>
      <c r="D154" s="22"/>
      <c r="E154" s="22"/>
      <c r="F154" s="22"/>
      <c r="G154" s="22"/>
      <c r="H154" s="22"/>
      <c r="I154" s="22"/>
      <c r="J154" s="21"/>
    </row>
    <row r="155" spans="1:10">
      <c r="A155" s="21"/>
      <c r="C155" s="22"/>
      <c r="D155" s="22"/>
      <c r="E155" s="22"/>
      <c r="F155" s="22"/>
      <c r="G155" s="22"/>
      <c r="H155" s="22"/>
      <c r="I155" s="22"/>
      <c r="J155" s="21"/>
    </row>
    <row r="156" spans="1:10">
      <c r="A156" s="21"/>
      <c r="C156" s="22"/>
      <c r="D156" s="22"/>
      <c r="E156" s="22"/>
      <c r="F156" s="22"/>
      <c r="G156" s="22"/>
      <c r="H156" s="22"/>
      <c r="I156" s="22"/>
      <c r="J156" s="21"/>
    </row>
    <row r="157" spans="1:10">
      <c r="A157" s="21"/>
      <c r="C157" s="22"/>
      <c r="D157" s="22"/>
      <c r="E157" s="22"/>
      <c r="F157" s="22"/>
      <c r="G157" s="22"/>
      <c r="H157" s="22"/>
      <c r="I157" s="22"/>
      <c r="J157" s="21"/>
    </row>
    <row r="158" spans="1:10">
      <c r="A158" s="21"/>
      <c r="C158" s="22"/>
      <c r="D158" s="22"/>
      <c r="E158" s="22"/>
      <c r="F158" s="22"/>
      <c r="G158" s="22"/>
      <c r="H158" s="22"/>
      <c r="I158" s="22"/>
      <c r="J158" s="21"/>
    </row>
    <row r="159" spans="1:10">
      <c r="A159" s="21"/>
      <c r="C159" s="22"/>
      <c r="D159" s="22"/>
      <c r="E159" s="22"/>
      <c r="F159" s="22"/>
      <c r="G159" s="22"/>
      <c r="H159" s="22"/>
      <c r="I159" s="22"/>
      <c r="J159" s="21"/>
    </row>
    <row r="160" spans="1:10">
      <c r="A160" s="21"/>
      <c r="C160" s="22"/>
      <c r="D160" s="22"/>
      <c r="E160" s="22"/>
      <c r="F160" s="22"/>
      <c r="G160" s="22"/>
      <c r="H160" s="22"/>
      <c r="I160" s="22"/>
      <c r="J160" s="21"/>
    </row>
    <row r="161" spans="1:10">
      <c r="A161" s="21"/>
      <c r="C161" s="22"/>
      <c r="D161" s="22"/>
      <c r="E161" s="22"/>
      <c r="F161" s="22"/>
      <c r="G161" s="22"/>
      <c r="H161" s="22"/>
      <c r="I161" s="22"/>
      <c r="J161" s="21"/>
    </row>
    <row r="162" spans="1:10">
      <c r="A162" s="21"/>
      <c r="C162" s="22"/>
      <c r="D162" s="22"/>
      <c r="E162" s="22"/>
      <c r="F162" s="22"/>
      <c r="G162" s="22"/>
      <c r="H162" s="22"/>
      <c r="I162" s="22"/>
      <c r="J162" s="21"/>
    </row>
    <row r="163" spans="1:10">
      <c r="A163" s="21"/>
      <c r="C163" s="22"/>
      <c r="D163" s="22"/>
      <c r="E163" s="22"/>
      <c r="F163" s="22"/>
      <c r="G163" s="22"/>
      <c r="H163" s="22"/>
      <c r="I163" s="22"/>
      <c r="J163" s="21"/>
    </row>
    <row r="164" spans="1:10">
      <c r="A164" s="21"/>
      <c r="C164" s="22"/>
      <c r="D164" s="22"/>
      <c r="E164" s="22"/>
      <c r="F164" s="22"/>
      <c r="G164" s="22"/>
      <c r="H164" s="22"/>
      <c r="I164" s="22"/>
      <c r="J164" s="21"/>
    </row>
    <row r="165" spans="1:10">
      <c r="A165" s="21"/>
      <c r="C165" s="22"/>
      <c r="D165" s="22"/>
      <c r="E165" s="22"/>
      <c r="F165" s="22"/>
      <c r="G165" s="22"/>
      <c r="H165" s="22"/>
      <c r="I165" s="22"/>
      <c r="J165" s="21"/>
    </row>
    <row r="166" spans="1:10">
      <c r="A166" s="21"/>
      <c r="C166" s="22"/>
      <c r="D166" s="22"/>
      <c r="E166" s="22"/>
      <c r="F166" s="22"/>
      <c r="G166" s="22"/>
      <c r="H166" s="22"/>
      <c r="I166" s="22"/>
      <c r="J166" s="21"/>
    </row>
    <row r="167" spans="1:10">
      <c r="A167" s="21"/>
      <c r="C167" s="22"/>
      <c r="D167" s="22"/>
      <c r="E167" s="22"/>
      <c r="F167" s="22"/>
      <c r="G167" s="22"/>
      <c r="H167" s="22"/>
      <c r="I167" s="22"/>
      <c r="J167" s="21"/>
    </row>
    <row r="168" spans="1:10">
      <c r="A168" s="21"/>
      <c r="C168" s="22"/>
      <c r="D168" s="22"/>
      <c r="E168" s="22"/>
      <c r="F168" s="22"/>
      <c r="G168" s="22"/>
      <c r="H168" s="22"/>
      <c r="I168" s="22"/>
      <c r="J168" s="21"/>
    </row>
    <row r="169" spans="1:10">
      <c r="A169" s="21"/>
      <c r="C169" s="22"/>
      <c r="D169" s="22"/>
      <c r="E169" s="22"/>
      <c r="F169" s="22"/>
      <c r="G169" s="22"/>
      <c r="H169" s="22"/>
      <c r="I169" s="22"/>
      <c r="J169" s="21"/>
    </row>
    <row r="170" spans="1:10">
      <c r="A170" s="21"/>
      <c r="C170" s="22"/>
      <c r="D170" s="22"/>
      <c r="E170" s="22"/>
      <c r="F170" s="22"/>
      <c r="G170" s="22"/>
      <c r="H170" s="22"/>
      <c r="I170" s="22"/>
      <c r="J170" s="21"/>
    </row>
    <row r="171" spans="1:10">
      <c r="A171" s="21"/>
      <c r="C171" s="22"/>
      <c r="D171" s="22"/>
      <c r="E171" s="22"/>
      <c r="F171" s="22"/>
      <c r="G171" s="22"/>
      <c r="H171" s="22"/>
      <c r="I171" s="22"/>
      <c r="J171" s="21"/>
    </row>
    <row r="172" spans="1:10">
      <c r="A172" s="21"/>
      <c r="C172" s="22"/>
      <c r="D172" s="22"/>
      <c r="E172" s="22"/>
      <c r="F172" s="22"/>
      <c r="G172" s="22"/>
      <c r="H172" s="22"/>
      <c r="I172" s="22"/>
      <c r="J172" s="21"/>
    </row>
    <row r="173" spans="1:10">
      <c r="A173" s="21"/>
      <c r="C173" s="22"/>
      <c r="D173" s="22"/>
      <c r="E173" s="22"/>
      <c r="F173" s="22"/>
      <c r="G173" s="22"/>
      <c r="H173" s="22"/>
      <c r="I173" s="22"/>
      <c r="J173" s="21"/>
    </row>
    <row r="174" spans="1:10">
      <c r="A174" s="21"/>
      <c r="C174" s="22"/>
      <c r="D174" s="22"/>
      <c r="E174" s="22"/>
      <c r="F174" s="22"/>
      <c r="G174" s="22"/>
      <c r="H174" s="22"/>
      <c r="I174" s="22"/>
      <c r="J174" s="21"/>
    </row>
    <row r="175" spans="1:10">
      <c r="A175" s="21"/>
      <c r="C175" s="22"/>
      <c r="D175" s="22"/>
      <c r="E175" s="22"/>
      <c r="F175" s="22"/>
      <c r="G175" s="22"/>
      <c r="H175" s="22"/>
      <c r="I175" s="22"/>
      <c r="J175" s="21"/>
    </row>
    <row r="176" spans="1:10">
      <c r="A176" s="21"/>
      <c r="C176" s="22"/>
      <c r="D176" s="22"/>
      <c r="E176" s="22"/>
      <c r="F176" s="22"/>
      <c r="G176" s="22"/>
      <c r="H176" s="22"/>
      <c r="I176" s="22"/>
      <c r="J176" s="21"/>
    </row>
    <row r="177" spans="1:10">
      <c r="A177" s="21"/>
      <c r="C177" s="22"/>
      <c r="D177" s="22"/>
      <c r="E177" s="22"/>
      <c r="F177" s="22"/>
      <c r="G177" s="22"/>
      <c r="H177" s="22"/>
      <c r="I177" s="22"/>
      <c r="J177" s="21"/>
    </row>
    <row r="178" spans="1:10">
      <c r="A178" s="21"/>
      <c r="C178" s="22"/>
      <c r="D178" s="22"/>
      <c r="E178" s="22"/>
      <c r="F178" s="22"/>
      <c r="G178" s="22"/>
      <c r="H178" s="22"/>
      <c r="I178" s="22"/>
      <c r="J178" s="21"/>
    </row>
    <row r="179" spans="1:10">
      <c r="A179" s="21"/>
      <c r="C179" s="22"/>
      <c r="D179" s="22"/>
      <c r="E179" s="22"/>
      <c r="F179" s="22"/>
      <c r="G179" s="22"/>
      <c r="H179" s="22"/>
      <c r="I179" s="22"/>
      <c r="J179" s="21"/>
    </row>
    <row r="180" spans="1:10">
      <c r="A180" s="21"/>
      <c r="C180" s="22"/>
      <c r="D180" s="22"/>
      <c r="E180" s="22"/>
      <c r="F180" s="22"/>
      <c r="G180" s="22"/>
      <c r="H180" s="22"/>
      <c r="I180" s="22"/>
      <c r="J180" s="21"/>
    </row>
    <row r="181" spans="1:10">
      <c r="A181" s="21"/>
      <c r="C181" s="22"/>
      <c r="D181" s="22"/>
      <c r="E181" s="22"/>
      <c r="F181" s="22"/>
      <c r="G181" s="22"/>
      <c r="H181" s="22"/>
      <c r="I181" s="22"/>
      <c r="J181" s="21"/>
    </row>
    <row r="182" spans="1:10">
      <c r="A182" s="21"/>
      <c r="C182" s="22"/>
      <c r="D182" s="22"/>
      <c r="E182" s="22"/>
      <c r="F182" s="22"/>
      <c r="G182" s="22"/>
      <c r="H182" s="22"/>
      <c r="I182" s="22"/>
      <c r="J182" s="21"/>
    </row>
    <row r="183" spans="1:10">
      <c r="A183" s="21"/>
      <c r="C183" s="22"/>
      <c r="D183" s="22"/>
      <c r="E183" s="22"/>
      <c r="F183" s="22"/>
      <c r="G183" s="22"/>
      <c r="H183" s="22"/>
      <c r="I183" s="22"/>
      <c r="J183" s="21"/>
    </row>
    <row r="184" spans="1:10">
      <c r="A184" s="21"/>
      <c r="C184" s="22"/>
      <c r="D184" s="22"/>
      <c r="E184" s="22"/>
      <c r="F184" s="22"/>
      <c r="G184" s="22"/>
      <c r="H184" s="22"/>
      <c r="I184" s="22"/>
      <c r="J184" s="21"/>
    </row>
    <row r="185" spans="1:10">
      <c r="A185" s="21"/>
      <c r="C185" s="22"/>
      <c r="D185" s="22"/>
      <c r="E185" s="22"/>
      <c r="F185" s="22"/>
      <c r="G185" s="22"/>
      <c r="H185" s="22"/>
      <c r="I185" s="22"/>
      <c r="J185" s="21"/>
    </row>
    <row r="186" spans="1:10">
      <c r="A186" s="21"/>
      <c r="C186" s="22"/>
      <c r="D186" s="22"/>
      <c r="E186" s="22"/>
      <c r="F186" s="22"/>
      <c r="G186" s="22"/>
      <c r="H186" s="22"/>
      <c r="I186" s="22"/>
      <c r="J186" s="21"/>
    </row>
    <row r="187" spans="1:10">
      <c r="A187" s="21"/>
      <c r="C187" s="22"/>
      <c r="D187" s="22"/>
      <c r="E187" s="22"/>
      <c r="F187" s="22"/>
      <c r="G187" s="22"/>
      <c r="H187" s="22"/>
      <c r="I187" s="22"/>
      <c r="J187" s="21"/>
    </row>
    <row r="188" spans="1:10">
      <c r="A188" s="21"/>
      <c r="C188" s="22"/>
      <c r="D188" s="22"/>
      <c r="E188" s="22"/>
      <c r="F188" s="22"/>
      <c r="G188" s="22"/>
      <c r="H188" s="22"/>
      <c r="I188" s="22"/>
      <c r="J188" s="21"/>
    </row>
    <row r="189" spans="1:10">
      <c r="A189" s="21"/>
      <c r="C189" s="22"/>
      <c r="D189" s="22"/>
      <c r="E189" s="22"/>
      <c r="F189" s="22"/>
      <c r="G189" s="22"/>
      <c r="H189" s="22"/>
      <c r="I189" s="22"/>
      <c r="J189" s="21"/>
    </row>
    <row r="190" spans="1:10">
      <c r="A190" s="21"/>
      <c r="C190" s="22"/>
      <c r="D190" s="22"/>
      <c r="E190" s="22"/>
      <c r="F190" s="22"/>
      <c r="G190" s="22"/>
      <c r="H190" s="22"/>
      <c r="I190" s="22"/>
      <c r="J190" s="21"/>
    </row>
    <row r="191" spans="1:10">
      <c r="A191" s="21"/>
      <c r="C191" s="22"/>
      <c r="D191" s="22"/>
      <c r="E191" s="22"/>
      <c r="F191" s="22"/>
      <c r="G191" s="22"/>
      <c r="H191" s="22"/>
      <c r="I191" s="22"/>
      <c r="J191" s="21"/>
    </row>
    <row r="192" spans="1:10">
      <c r="A192" s="21"/>
      <c r="C192" s="22"/>
      <c r="D192" s="22"/>
      <c r="E192" s="22"/>
      <c r="F192" s="22"/>
      <c r="G192" s="22"/>
      <c r="H192" s="22"/>
      <c r="I192" s="22"/>
      <c r="J192" s="21"/>
    </row>
    <row r="193" spans="1:10">
      <c r="A193" s="21"/>
      <c r="C193" s="22"/>
      <c r="D193" s="22"/>
      <c r="E193" s="22"/>
      <c r="F193" s="22"/>
      <c r="G193" s="22"/>
      <c r="H193" s="22"/>
      <c r="I193" s="22"/>
      <c r="J193" s="21"/>
    </row>
    <row r="194" spans="1:10">
      <c r="A194" s="21"/>
      <c r="C194" s="22"/>
      <c r="D194" s="22"/>
      <c r="E194" s="22"/>
      <c r="F194" s="22"/>
      <c r="G194" s="22"/>
      <c r="H194" s="22"/>
      <c r="I194" s="22"/>
      <c r="J194" s="21"/>
    </row>
    <row r="195" spans="1:10">
      <c r="A195" s="21"/>
      <c r="C195" s="22"/>
      <c r="D195" s="22"/>
      <c r="E195" s="22"/>
      <c r="F195" s="22"/>
      <c r="G195" s="22"/>
      <c r="H195" s="22"/>
      <c r="I195" s="22"/>
      <c r="J195" s="21"/>
    </row>
    <row r="196" spans="1:10">
      <c r="A196" s="21"/>
      <c r="C196" s="22"/>
      <c r="D196" s="22"/>
      <c r="E196" s="22"/>
      <c r="F196" s="22"/>
      <c r="G196" s="22"/>
      <c r="H196" s="22"/>
      <c r="I196" s="22"/>
      <c r="J196" s="21"/>
    </row>
    <row r="197" spans="1:10">
      <c r="A197" s="21"/>
      <c r="C197" s="22"/>
      <c r="D197" s="22"/>
      <c r="E197" s="22"/>
      <c r="F197" s="22"/>
      <c r="G197" s="22"/>
      <c r="H197" s="22"/>
      <c r="I197" s="22"/>
      <c r="J197" s="21"/>
    </row>
    <row r="198" spans="1:10">
      <c r="A198" s="21"/>
      <c r="C198" s="22"/>
      <c r="D198" s="22"/>
      <c r="E198" s="22"/>
      <c r="F198" s="22"/>
      <c r="G198" s="22"/>
      <c r="H198" s="22"/>
      <c r="I198" s="22"/>
      <c r="J198" s="21"/>
    </row>
    <row r="199" spans="1:10">
      <c r="A199" s="21"/>
      <c r="C199" s="22"/>
      <c r="D199" s="22"/>
      <c r="E199" s="22"/>
      <c r="F199" s="22"/>
      <c r="G199" s="22"/>
      <c r="H199" s="22"/>
      <c r="I199" s="22"/>
      <c r="J199" s="21"/>
    </row>
    <row r="200" spans="1:10">
      <c r="A200" s="21"/>
      <c r="C200" s="22"/>
      <c r="D200" s="22"/>
      <c r="E200" s="22"/>
      <c r="F200" s="22"/>
      <c r="G200" s="22"/>
      <c r="H200" s="22"/>
      <c r="I200" s="22"/>
      <c r="J200" s="21"/>
    </row>
    <row r="201" spans="1:10">
      <c r="A201" s="21"/>
      <c r="C201" s="22"/>
      <c r="D201" s="22"/>
      <c r="E201" s="22"/>
      <c r="F201" s="22"/>
      <c r="G201" s="22"/>
      <c r="H201" s="22"/>
      <c r="I201" s="22"/>
      <c r="J201" s="21"/>
    </row>
    <row r="202" spans="1:10">
      <c r="A202" s="21"/>
      <c r="C202" s="22"/>
      <c r="D202" s="22"/>
      <c r="E202" s="22"/>
      <c r="F202" s="22"/>
      <c r="G202" s="22"/>
      <c r="H202" s="22"/>
      <c r="I202" s="22"/>
      <c r="J202" s="21"/>
    </row>
    <row r="203" spans="1:10">
      <c r="A203" s="21"/>
      <c r="C203" s="22"/>
      <c r="D203" s="22"/>
      <c r="E203" s="22"/>
      <c r="F203" s="22"/>
      <c r="G203" s="22"/>
      <c r="H203" s="22"/>
      <c r="I203" s="22"/>
      <c r="J203" s="21"/>
    </row>
    <row r="204" spans="1:10">
      <c r="A204" s="21"/>
      <c r="C204" s="22"/>
      <c r="D204" s="22"/>
      <c r="E204" s="22"/>
      <c r="F204" s="22"/>
      <c r="G204" s="22"/>
      <c r="H204" s="22"/>
      <c r="I204" s="22"/>
      <c r="J204" s="21"/>
    </row>
    <row r="205" spans="1:10">
      <c r="A205" s="21"/>
      <c r="C205" s="22"/>
      <c r="D205" s="22"/>
      <c r="E205" s="22"/>
      <c r="F205" s="22"/>
      <c r="G205" s="22"/>
      <c r="H205" s="22"/>
      <c r="I205" s="22"/>
      <c r="J205" s="21"/>
    </row>
    <row r="206" spans="1:10">
      <c r="A206" s="21"/>
      <c r="C206" s="22"/>
      <c r="D206" s="22"/>
      <c r="E206" s="22"/>
      <c r="F206" s="22"/>
      <c r="G206" s="22"/>
      <c r="H206" s="22"/>
      <c r="I206" s="22"/>
      <c r="J206" s="21"/>
    </row>
    <row r="207" spans="1:10">
      <c r="A207" s="21"/>
      <c r="C207" s="22"/>
      <c r="D207" s="22"/>
      <c r="E207" s="22"/>
      <c r="F207" s="22"/>
      <c r="G207" s="22"/>
      <c r="H207" s="22"/>
      <c r="I207" s="22"/>
      <c r="J207" s="21"/>
    </row>
    <row r="208" spans="1:10">
      <c r="A208" s="21"/>
      <c r="C208" s="22"/>
      <c r="D208" s="22"/>
      <c r="E208" s="22"/>
      <c r="F208" s="22"/>
      <c r="G208" s="22"/>
      <c r="H208" s="22"/>
      <c r="I208" s="22"/>
      <c r="J208" s="21"/>
    </row>
    <row r="209" spans="1:10">
      <c r="A209" s="21"/>
      <c r="C209" s="22"/>
      <c r="D209" s="22"/>
      <c r="E209" s="22"/>
      <c r="F209" s="22"/>
      <c r="G209" s="22"/>
      <c r="H209" s="22"/>
      <c r="I209" s="22"/>
      <c r="J209" s="21"/>
    </row>
    <row r="210" spans="1:10">
      <c r="A210" s="21"/>
      <c r="C210" s="22"/>
      <c r="D210" s="22"/>
      <c r="E210" s="22"/>
      <c r="F210" s="22"/>
      <c r="G210" s="22"/>
      <c r="H210" s="22"/>
      <c r="I210" s="22"/>
      <c r="J210" s="21"/>
    </row>
    <row r="211" spans="1:10">
      <c r="A211" s="21"/>
      <c r="C211" s="22"/>
      <c r="D211" s="22"/>
      <c r="E211" s="22"/>
      <c r="F211" s="22"/>
      <c r="G211" s="22"/>
      <c r="H211" s="22"/>
      <c r="I211" s="22"/>
      <c r="J211" s="21"/>
    </row>
    <row r="212" spans="1:10">
      <c r="A212" s="21"/>
      <c r="C212" s="22"/>
      <c r="D212" s="22"/>
      <c r="E212" s="22"/>
      <c r="F212" s="22"/>
      <c r="G212" s="22"/>
      <c r="H212" s="22"/>
      <c r="I212" s="22"/>
      <c r="J212" s="21"/>
    </row>
    <row r="213" spans="1:10">
      <c r="A213" s="21"/>
      <c r="C213" s="22"/>
      <c r="D213" s="22"/>
      <c r="E213" s="22"/>
      <c r="F213" s="22"/>
      <c r="G213" s="22"/>
      <c r="H213" s="22"/>
      <c r="I213" s="22"/>
      <c r="J213" s="21"/>
    </row>
    <row r="214" spans="1:10">
      <c r="A214" s="21"/>
      <c r="C214" s="22"/>
      <c r="D214" s="22"/>
      <c r="E214" s="22"/>
      <c r="F214" s="22"/>
      <c r="G214" s="22"/>
      <c r="H214" s="22"/>
      <c r="I214" s="22"/>
      <c r="J214" s="21"/>
    </row>
    <row r="215" spans="1:10">
      <c r="A215" s="21"/>
      <c r="C215" s="22"/>
      <c r="D215" s="22"/>
      <c r="E215" s="22"/>
      <c r="F215" s="22"/>
      <c r="G215" s="22"/>
      <c r="H215" s="22"/>
      <c r="I215" s="22"/>
      <c r="J215" s="21"/>
    </row>
    <row r="216" spans="1:10">
      <c r="A216" s="21"/>
      <c r="C216" s="22"/>
      <c r="D216" s="22"/>
      <c r="E216" s="22"/>
      <c r="F216" s="22"/>
      <c r="G216" s="22"/>
      <c r="H216" s="22"/>
      <c r="I216" s="22"/>
      <c r="J216" s="21"/>
    </row>
    <row r="217" spans="1:10">
      <c r="A217" s="21"/>
      <c r="C217" s="22"/>
      <c r="D217" s="22"/>
      <c r="E217" s="22"/>
      <c r="F217" s="22"/>
      <c r="G217" s="22"/>
      <c r="H217" s="22"/>
      <c r="I217" s="22"/>
      <c r="J217" s="21"/>
    </row>
    <row r="218" spans="1:10">
      <c r="A218" s="21"/>
      <c r="C218" s="22"/>
      <c r="D218" s="22"/>
      <c r="E218" s="22"/>
      <c r="F218" s="22"/>
      <c r="G218" s="22"/>
      <c r="H218" s="22"/>
      <c r="I218" s="22"/>
      <c r="J218" s="21"/>
    </row>
    <row r="219" spans="1:10">
      <c r="A219" s="21"/>
      <c r="C219" s="22"/>
      <c r="D219" s="22"/>
      <c r="E219" s="22"/>
      <c r="F219" s="22"/>
      <c r="G219" s="22"/>
      <c r="H219" s="22"/>
      <c r="I219" s="22"/>
      <c r="J219" s="21"/>
    </row>
    <row r="220" spans="1:10">
      <c r="A220" s="21"/>
      <c r="C220" s="22"/>
      <c r="D220" s="22"/>
      <c r="E220" s="22"/>
      <c r="F220" s="22"/>
      <c r="G220" s="22"/>
      <c r="H220" s="22"/>
      <c r="I220" s="22"/>
      <c r="J220" s="21"/>
    </row>
    <row r="221" spans="1:10">
      <c r="A221" s="21"/>
      <c r="C221" s="22"/>
      <c r="D221" s="22"/>
      <c r="E221" s="22"/>
      <c r="F221" s="22"/>
      <c r="G221" s="22"/>
      <c r="H221" s="22"/>
      <c r="I221" s="22"/>
      <c r="J221" s="21"/>
    </row>
    <row r="222" spans="1:10">
      <c r="A222" s="21"/>
      <c r="C222" s="22"/>
      <c r="D222" s="22"/>
      <c r="E222" s="22"/>
      <c r="F222" s="22"/>
      <c r="G222" s="22"/>
      <c r="H222" s="22"/>
      <c r="I222" s="22"/>
      <c r="J222" s="21"/>
    </row>
    <row r="223" spans="1:10">
      <c r="A223" s="21"/>
      <c r="C223" s="22"/>
      <c r="D223" s="22"/>
      <c r="E223" s="22"/>
      <c r="F223" s="22"/>
      <c r="G223" s="22"/>
      <c r="H223" s="22"/>
      <c r="I223" s="22"/>
      <c r="J223" s="21"/>
    </row>
    <row r="224" spans="1:10">
      <c r="A224" s="21"/>
      <c r="C224" s="22"/>
      <c r="D224" s="22"/>
      <c r="E224" s="22"/>
      <c r="F224" s="22"/>
      <c r="G224" s="22"/>
      <c r="H224" s="22"/>
      <c r="I224" s="22"/>
      <c r="J224" s="21"/>
    </row>
    <row r="225" spans="1:10">
      <c r="A225" s="21"/>
      <c r="C225" s="22"/>
      <c r="D225" s="22"/>
      <c r="E225" s="22"/>
      <c r="F225" s="22"/>
      <c r="G225" s="22"/>
      <c r="H225" s="22"/>
      <c r="I225" s="22"/>
      <c r="J225" s="21"/>
    </row>
    <row r="226" spans="1:10">
      <c r="A226" s="21"/>
      <c r="C226" s="22"/>
      <c r="D226" s="22"/>
      <c r="E226" s="22"/>
      <c r="F226" s="22"/>
      <c r="G226" s="22"/>
      <c r="H226" s="22"/>
      <c r="I226" s="22"/>
      <c r="J226" s="21"/>
    </row>
    <row r="227" spans="1:10">
      <c r="A227" s="21"/>
      <c r="C227" s="22"/>
      <c r="D227" s="22"/>
      <c r="E227" s="22"/>
      <c r="F227" s="22"/>
      <c r="G227" s="22"/>
      <c r="H227" s="22"/>
      <c r="I227" s="22"/>
      <c r="J227" s="21"/>
    </row>
    <row r="228" spans="1:10">
      <c r="A228" s="21"/>
      <c r="C228" s="22"/>
      <c r="D228" s="22"/>
      <c r="E228" s="22"/>
      <c r="F228" s="22"/>
      <c r="G228" s="22"/>
      <c r="H228" s="22"/>
      <c r="I228" s="22"/>
      <c r="J228" s="21"/>
    </row>
    <row r="229" spans="1:10">
      <c r="A229" s="21"/>
      <c r="C229" s="22"/>
      <c r="D229" s="22"/>
      <c r="E229" s="22"/>
      <c r="F229" s="22"/>
      <c r="G229" s="22"/>
      <c r="H229" s="22"/>
      <c r="I229" s="22"/>
      <c r="J229" s="21"/>
    </row>
    <row r="230" spans="1:10">
      <c r="A230" s="21"/>
      <c r="C230" s="22"/>
      <c r="D230" s="22"/>
      <c r="E230" s="22"/>
      <c r="F230" s="22"/>
      <c r="G230" s="22"/>
      <c r="H230" s="22"/>
      <c r="I230" s="22"/>
      <c r="J230" s="21"/>
    </row>
    <row r="231" spans="1:10">
      <c r="A231" s="21"/>
      <c r="C231" s="22"/>
      <c r="D231" s="22"/>
      <c r="E231" s="22"/>
      <c r="F231" s="22"/>
      <c r="G231" s="22"/>
      <c r="H231" s="22"/>
      <c r="I231" s="22"/>
      <c r="J231" s="21"/>
    </row>
    <row r="232" spans="1:10">
      <c r="A232" s="21"/>
      <c r="C232" s="22"/>
      <c r="D232" s="22"/>
      <c r="E232" s="22"/>
      <c r="F232" s="22"/>
      <c r="G232" s="22"/>
      <c r="H232" s="22"/>
      <c r="I232" s="22"/>
      <c r="J232" s="21"/>
    </row>
    <row r="233" spans="1:10">
      <c r="A233" s="21"/>
      <c r="C233" s="22"/>
      <c r="D233" s="22"/>
      <c r="E233" s="22"/>
      <c r="F233" s="22"/>
      <c r="G233" s="22"/>
      <c r="H233" s="22"/>
      <c r="I233" s="22"/>
      <c r="J233" s="21"/>
    </row>
    <row r="234" spans="1:10">
      <c r="A234" s="21"/>
      <c r="C234" s="22"/>
      <c r="D234" s="22"/>
      <c r="E234" s="22"/>
      <c r="F234" s="22"/>
      <c r="G234" s="22"/>
      <c r="H234" s="22"/>
      <c r="I234" s="22"/>
      <c r="J234" s="21"/>
    </row>
    <row r="235" spans="1:10">
      <c r="A235" s="21"/>
      <c r="C235" s="22"/>
      <c r="D235" s="22"/>
      <c r="E235" s="22"/>
      <c r="F235" s="22"/>
      <c r="G235" s="22"/>
      <c r="H235" s="22"/>
      <c r="I235" s="22"/>
      <c r="J235" s="21"/>
    </row>
    <row r="236" spans="1:10">
      <c r="A236" s="21"/>
      <c r="C236" s="22"/>
      <c r="D236" s="22"/>
      <c r="E236" s="22"/>
      <c r="F236" s="22"/>
      <c r="G236" s="22"/>
      <c r="H236" s="22"/>
      <c r="I236" s="22"/>
      <c r="J236" s="21"/>
    </row>
    <row r="237" spans="1:10">
      <c r="A237" s="21"/>
      <c r="C237" s="22"/>
      <c r="D237" s="22"/>
      <c r="E237" s="22"/>
      <c r="F237" s="22"/>
      <c r="G237" s="22"/>
      <c r="H237" s="22"/>
      <c r="I237" s="22"/>
      <c r="J237" s="21"/>
    </row>
    <row r="238" spans="1:10">
      <c r="A238" s="21"/>
      <c r="C238" s="22"/>
      <c r="D238" s="22"/>
      <c r="E238" s="22"/>
      <c r="F238" s="22"/>
      <c r="G238" s="22"/>
      <c r="H238" s="22"/>
      <c r="I238" s="22"/>
      <c r="J238" s="21"/>
    </row>
    <row r="239" spans="1:10">
      <c r="A239" s="21"/>
      <c r="C239" s="22"/>
      <c r="D239" s="22"/>
      <c r="E239" s="22"/>
      <c r="F239" s="22"/>
      <c r="G239" s="22"/>
      <c r="H239" s="22"/>
      <c r="I239" s="22"/>
      <c r="J239" s="21"/>
    </row>
    <row r="240" spans="1:10">
      <c r="A240" s="21"/>
      <c r="C240" s="22"/>
      <c r="D240" s="22"/>
      <c r="E240" s="22"/>
      <c r="F240" s="22"/>
      <c r="G240" s="22"/>
      <c r="H240" s="22"/>
      <c r="I240" s="22"/>
      <c r="J240" s="21"/>
    </row>
    <row r="241" spans="1:10">
      <c r="A241" s="21"/>
      <c r="C241" s="22"/>
      <c r="D241" s="22"/>
      <c r="E241" s="22"/>
      <c r="F241" s="22"/>
      <c r="G241" s="22"/>
      <c r="H241" s="22"/>
      <c r="I241" s="22"/>
      <c r="J241" s="21"/>
    </row>
    <row r="242" spans="1:10">
      <c r="A242" s="21"/>
      <c r="C242" s="22"/>
      <c r="D242" s="22"/>
      <c r="E242" s="22"/>
      <c r="F242" s="22"/>
      <c r="G242" s="22"/>
      <c r="H242" s="22"/>
      <c r="I242" s="22"/>
      <c r="J242" s="21"/>
    </row>
    <row r="243" spans="1:10">
      <c r="A243" s="21"/>
      <c r="C243" s="22"/>
      <c r="D243" s="22"/>
      <c r="E243" s="22"/>
      <c r="F243" s="22"/>
      <c r="G243" s="22"/>
      <c r="H243" s="22"/>
      <c r="I243" s="22"/>
      <c r="J243" s="21"/>
    </row>
    <row r="244" spans="1:10">
      <c r="A244" s="21"/>
      <c r="C244" s="22"/>
      <c r="D244" s="22"/>
      <c r="E244" s="22"/>
      <c r="F244" s="22"/>
      <c r="G244" s="22"/>
      <c r="H244" s="22"/>
      <c r="I244" s="22"/>
      <c r="J244" s="21"/>
    </row>
    <row r="245" spans="1:10">
      <c r="A245" s="21"/>
      <c r="C245" s="22"/>
      <c r="D245" s="22"/>
      <c r="E245" s="22"/>
      <c r="F245" s="22"/>
      <c r="G245" s="22"/>
      <c r="H245" s="22"/>
      <c r="I245" s="22"/>
      <c r="J245" s="21"/>
    </row>
    <row r="246" spans="1:10">
      <c r="A246" s="21"/>
      <c r="C246" s="22"/>
      <c r="D246" s="22"/>
      <c r="E246" s="22"/>
      <c r="F246" s="22"/>
      <c r="G246" s="22"/>
      <c r="H246" s="22"/>
      <c r="I246" s="22"/>
      <c r="J246" s="21"/>
    </row>
    <row r="247" spans="1:10">
      <c r="A247" s="21"/>
      <c r="C247" s="22"/>
      <c r="D247" s="22"/>
      <c r="E247" s="22"/>
      <c r="F247" s="22"/>
      <c r="G247" s="22"/>
      <c r="H247" s="22"/>
      <c r="I247" s="22"/>
      <c r="J247" s="21"/>
    </row>
    <row r="248" spans="1:10">
      <c r="A248" s="21"/>
      <c r="C248" s="22"/>
      <c r="D248" s="22"/>
      <c r="E248" s="22"/>
      <c r="F248" s="22"/>
      <c r="G248" s="22"/>
      <c r="H248" s="22"/>
      <c r="I248" s="22"/>
      <c r="J248" s="21"/>
    </row>
    <row r="249" spans="1:10">
      <c r="A249" s="21"/>
      <c r="C249" s="22"/>
      <c r="D249" s="22"/>
      <c r="E249" s="22"/>
      <c r="F249" s="22"/>
      <c r="G249" s="22"/>
      <c r="H249" s="22"/>
      <c r="I249" s="22"/>
      <c r="J249" s="21"/>
    </row>
    <row r="250" spans="1:10">
      <c r="A250" s="21"/>
      <c r="C250" s="22"/>
      <c r="D250" s="22"/>
      <c r="E250" s="22"/>
      <c r="F250" s="22"/>
      <c r="G250" s="22"/>
      <c r="H250" s="22"/>
      <c r="I250" s="22"/>
      <c r="J250" s="21"/>
    </row>
    <row r="251" spans="1:10">
      <c r="A251" s="21"/>
      <c r="C251" s="22"/>
      <c r="D251" s="22"/>
      <c r="E251" s="22"/>
      <c r="F251" s="22"/>
      <c r="G251" s="22"/>
      <c r="H251" s="22"/>
      <c r="I251" s="22"/>
      <c r="J251" s="21"/>
    </row>
    <row r="252" spans="1:10">
      <c r="A252" s="21"/>
      <c r="C252" s="22"/>
      <c r="D252" s="22"/>
      <c r="E252" s="22"/>
      <c r="F252" s="22"/>
      <c r="G252" s="22"/>
      <c r="H252" s="22"/>
      <c r="I252" s="22"/>
      <c r="J252" s="21"/>
    </row>
    <row r="253" spans="1:10">
      <c r="A253" s="21"/>
      <c r="C253" s="22"/>
      <c r="D253" s="22"/>
      <c r="E253" s="22"/>
      <c r="F253" s="22"/>
      <c r="G253" s="22"/>
      <c r="H253" s="22"/>
      <c r="I253" s="22"/>
      <c r="J253" s="21"/>
    </row>
    <row r="254" spans="1:10">
      <c r="A254" s="21"/>
      <c r="C254" s="22"/>
      <c r="D254" s="22"/>
      <c r="E254" s="22"/>
      <c r="F254" s="22"/>
      <c r="G254" s="22"/>
      <c r="H254" s="22"/>
      <c r="I254" s="22"/>
      <c r="J254" s="21"/>
    </row>
    <row r="255" spans="1:10">
      <c r="A255" s="21"/>
      <c r="C255" s="22"/>
      <c r="D255" s="22"/>
      <c r="E255" s="22"/>
      <c r="F255" s="22"/>
      <c r="G255" s="22"/>
      <c r="H255" s="22"/>
      <c r="I255" s="22"/>
      <c r="J255" s="21"/>
    </row>
    <row r="256" spans="1:10">
      <c r="A256" s="21"/>
      <c r="C256" s="22"/>
      <c r="D256" s="22"/>
      <c r="E256" s="22"/>
      <c r="F256" s="22"/>
      <c r="G256" s="22"/>
      <c r="H256" s="22"/>
      <c r="I256" s="22"/>
      <c r="J256" s="21"/>
    </row>
    <row r="257" spans="1:10">
      <c r="A257" s="21"/>
      <c r="C257" s="22"/>
      <c r="D257" s="22"/>
      <c r="E257" s="22"/>
      <c r="F257" s="22"/>
      <c r="G257" s="22"/>
      <c r="H257" s="22"/>
      <c r="I257" s="22"/>
      <c r="J257" s="21"/>
    </row>
    <row r="258" spans="1:10">
      <c r="A258" s="21"/>
      <c r="C258" s="22"/>
      <c r="D258" s="22"/>
      <c r="E258" s="22"/>
      <c r="F258" s="22"/>
      <c r="G258" s="22"/>
      <c r="H258" s="22"/>
      <c r="I258" s="22"/>
      <c r="J258" s="21"/>
    </row>
    <row r="259" spans="1:10">
      <c r="A259" s="21"/>
      <c r="C259" s="22"/>
      <c r="D259" s="22"/>
      <c r="E259" s="22"/>
      <c r="F259" s="22"/>
      <c r="G259" s="22"/>
      <c r="H259" s="22"/>
      <c r="I259" s="22"/>
      <c r="J259" s="21"/>
    </row>
    <row r="260" spans="1:10">
      <c r="A260" s="21"/>
      <c r="C260" s="22"/>
      <c r="D260" s="22"/>
      <c r="E260" s="22"/>
      <c r="F260" s="22"/>
      <c r="G260" s="22"/>
      <c r="H260" s="22"/>
      <c r="I260" s="22"/>
      <c r="J260" s="21"/>
    </row>
    <row r="261" spans="1:10">
      <c r="A261" s="21"/>
      <c r="C261" s="22"/>
      <c r="D261" s="22"/>
      <c r="E261" s="22"/>
      <c r="F261" s="22"/>
      <c r="G261" s="22"/>
      <c r="H261" s="22"/>
      <c r="I261" s="22"/>
      <c r="J261" s="21"/>
    </row>
    <row r="262" spans="1:10">
      <c r="A262" s="21"/>
      <c r="C262" s="22"/>
      <c r="D262" s="22"/>
      <c r="E262" s="22"/>
      <c r="F262" s="22"/>
      <c r="G262" s="22"/>
      <c r="H262" s="22"/>
      <c r="I262" s="22"/>
      <c r="J262" s="21"/>
    </row>
    <row r="263" spans="1:10">
      <c r="A263" s="21"/>
      <c r="C263" s="22"/>
      <c r="D263" s="22"/>
      <c r="E263" s="22"/>
      <c r="F263" s="22"/>
      <c r="G263" s="22"/>
      <c r="H263" s="22"/>
      <c r="I263" s="22"/>
      <c r="J263" s="21"/>
    </row>
    <row r="264" spans="1:10">
      <c r="A264" s="21"/>
      <c r="C264" s="22"/>
      <c r="D264" s="22"/>
      <c r="E264" s="22"/>
      <c r="F264" s="22"/>
      <c r="G264" s="22"/>
      <c r="H264" s="22"/>
      <c r="I264" s="22"/>
      <c r="J264" s="21"/>
    </row>
    <row r="265" spans="1:10">
      <c r="A265" s="21"/>
      <c r="C265" s="22"/>
      <c r="D265" s="22"/>
      <c r="E265" s="22"/>
      <c r="F265" s="22"/>
      <c r="G265" s="22"/>
      <c r="H265" s="22"/>
      <c r="I265" s="22"/>
      <c r="J265" s="21"/>
    </row>
    <row r="266" spans="1:10">
      <c r="A266" s="21"/>
      <c r="C266" s="22"/>
      <c r="D266" s="22"/>
      <c r="E266" s="22"/>
      <c r="F266" s="22"/>
      <c r="G266" s="22"/>
      <c r="H266" s="22"/>
      <c r="I266" s="22"/>
      <c r="J266" s="21"/>
    </row>
    <row r="267" spans="1:10">
      <c r="A267" s="21"/>
      <c r="C267" s="22"/>
      <c r="D267" s="22"/>
      <c r="E267" s="22"/>
      <c r="F267" s="22"/>
      <c r="G267" s="22"/>
      <c r="H267" s="22"/>
      <c r="I267" s="22"/>
      <c r="J267" s="21"/>
    </row>
    <row r="268" spans="1:10">
      <c r="A268" s="21"/>
      <c r="C268" s="22"/>
      <c r="D268" s="22"/>
      <c r="E268" s="22"/>
      <c r="F268" s="22"/>
      <c r="G268" s="22"/>
      <c r="H268" s="22"/>
      <c r="I268" s="22"/>
      <c r="J268" s="21"/>
    </row>
    <row r="269" spans="1:10">
      <c r="A269" s="21"/>
      <c r="C269" s="22"/>
      <c r="D269" s="22"/>
      <c r="E269" s="22"/>
      <c r="F269" s="22"/>
      <c r="G269" s="22"/>
      <c r="H269" s="22"/>
      <c r="I269" s="22"/>
      <c r="J269" s="21"/>
    </row>
    <row r="270" spans="1:10">
      <c r="A270" s="21"/>
      <c r="C270" s="22"/>
      <c r="D270" s="22"/>
      <c r="E270" s="22"/>
      <c r="F270" s="22"/>
      <c r="G270" s="22"/>
      <c r="H270" s="22"/>
      <c r="I270" s="22"/>
      <c r="J270" s="21"/>
    </row>
    <row r="271" spans="1:10">
      <c r="A271" s="21"/>
      <c r="C271" s="22"/>
      <c r="D271" s="22"/>
      <c r="E271" s="22"/>
      <c r="F271" s="22"/>
      <c r="G271" s="22"/>
      <c r="H271" s="22"/>
      <c r="I271" s="22"/>
      <c r="J271" s="21"/>
    </row>
    <row r="272" spans="1:10">
      <c r="A272" s="21"/>
      <c r="C272" s="22"/>
      <c r="D272" s="22"/>
      <c r="E272" s="22"/>
      <c r="F272" s="22"/>
      <c r="G272" s="22"/>
      <c r="H272" s="22"/>
      <c r="I272" s="22"/>
      <c r="J272" s="21"/>
    </row>
    <row r="273" spans="1:10">
      <c r="A273" s="21"/>
      <c r="C273" s="22"/>
      <c r="D273" s="22"/>
      <c r="E273" s="22"/>
      <c r="F273" s="22"/>
      <c r="G273" s="22"/>
      <c r="H273" s="22"/>
      <c r="I273" s="22"/>
      <c r="J273" s="21"/>
    </row>
    <row r="274" spans="1:10">
      <c r="A274" s="21"/>
      <c r="C274" s="22"/>
      <c r="D274" s="22"/>
      <c r="E274" s="22"/>
      <c r="F274" s="22"/>
      <c r="G274" s="22"/>
      <c r="H274" s="22"/>
      <c r="I274" s="22"/>
      <c r="J274" s="21"/>
    </row>
    <row r="275" spans="1:10">
      <c r="A275" s="21"/>
      <c r="C275" s="22"/>
      <c r="D275" s="22"/>
      <c r="E275" s="22"/>
      <c r="F275" s="22"/>
      <c r="G275" s="22"/>
      <c r="H275" s="22"/>
      <c r="I275" s="22"/>
      <c r="J275" s="21"/>
    </row>
    <row r="276" spans="1:10">
      <c r="A276" s="21"/>
      <c r="C276" s="22"/>
      <c r="D276" s="22"/>
      <c r="E276" s="22"/>
      <c r="F276" s="22"/>
      <c r="G276" s="22"/>
      <c r="H276" s="22"/>
      <c r="I276" s="22"/>
      <c r="J276" s="21"/>
    </row>
    <row r="277" spans="1:10">
      <c r="A277" s="21"/>
      <c r="C277" s="22"/>
      <c r="D277" s="22"/>
      <c r="E277" s="22"/>
      <c r="F277" s="22"/>
      <c r="G277" s="22"/>
      <c r="H277" s="22"/>
      <c r="I277" s="22"/>
      <c r="J277" s="21"/>
    </row>
    <row r="278" spans="1:10">
      <c r="A278" s="21"/>
      <c r="C278" s="22"/>
      <c r="D278" s="22"/>
      <c r="E278" s="22"/>
      <c r="F278" s="22"/>
      <c r="G278" s="22"/>
      <c r="H278" s="22"/>
      <c r="I278" s="22"/>
      <c r="J278" s="21"/>
    </row>
    <row r="279" spans="1:10">
      <c r="A279" s="21"/>
      <c r="C279" s="22"/>
      <c r="D279" s="22"/>
      <c r="E279" s="22"/>
      <c r="F279" s="22"/>
      <c r="G279" s="22"/>
      <c r="H279" s="22"/>
      <c r="I279" s="22"/>
      <c r="J279" s="21"/>
    </row>
    <row r="280" spans="1:10">
      <c r="A280" s="21"/>
      <c r="C280" s="22"/>
      <c r="D280" s="22"/>
      <c r="E280" s="22"/>
      <c r="F280" s="22"/>
      <c r="G280" s="22"/>
      <c r="H280" s="22"/>
      <c r="I280" s="22"/>
      <c r="J280" s="21"/>
    </row>
    <row r="281" spans="1:10">
      <c r="A281" s="21"/>
      <c r="C281" s="22"/>
      <c r="D281" s="22"/>
      <c r="E281" s="22"/>
      <c r="F281" s="22"/>
      <c r="G281" s="22"/>
      <c r="H281" s="22"/>
      <c r="I281" s="22"/>
      <c r="J281" s="21"/>
    </row>
    <row r="282" spans="1:10">
      <c r="A282" s="21"/>
      <c r="C282" s="22"/>
      <c r="D282" s="22"/>
      <c r="E282" s="22"/>
      <c r="F282" s="22"/>
      <c r="G282" s="22"/>
      <c r="H282" s="22"/>
      <c r="I282" s="22"/>
      <c r="J282" s="21"/>
    </row>
    <row r="283" spans="1:10">
      <c r="A283" s="21"/>
      <c r="C283" s="22"/>
      <c r="D283" s="22"/>
      <c r="E283" s="22"/>
      <c r="F283" s="22"/>
      <c r="G283" s="22"/>
      <c r="H283" s="22"/>
      <c r="I283" s="22"/>
      <c r="J283" s="21"/>
    </row>
    <row r="284" spans="1:10">
      <c r="A284" s="21"/>
      <c r="C284" s="22"/>
      <c r="D284" s="22"/>
      <c r="E284" s="22"/>
      <c r="F284" s="22"/>
      <c r="G284" s="22"/>
      <c r="H284" s="22"/>
      <c r="I284" s="22"/>
      <c r="J284" s="21"/>
    </row>
    <row r="285" spans="1:10">
      <c r="A285" s="21"/>
      <c r="C285" s="22"/>
      <c r="D285" s="22"/>
      <c r="E285" s="22"/>
      <c r="F285" s="22"/>
      <c r="G285" s="22"/>
      <c r="H285" s="22"/>
      <c r="I285" s="22"/>
      <c r="J285" s="21"/>
    </row>
    <row r="286" spans="1:10">
      <c r="A286" s="21"/>
      <c r="C286" s="22"/>
      <c r="D286" s="22"/>
      <c r="E286" s="22"/>
      <c r="F286" s="22"/>
      <c r="G286" s="22"/>
      <c r="H286" s="22"/>
      <c r="I286" s="22"/>
      <c r="J286" s="21"/>
    </row>
    <row r="287" spans="1:10">
      <c r="A287" s="21"/>
      <c r="C287" s="22"/>
      <c r="D287" s="22"/>
      <c r="E287" s="22"/>
      <c r="F287" s="22"/>
      <c r="G287" s="22"/>
      <c r="H287" s="22"/>
      <c r="I287" s="22"/>
      <c r="J287" s="21"/>
    </row>
    <row r="288" spans="1:10">
      <c r="A288" s="21"/>
      <c r="C288" s="22"/>
      <c r="D288" s="22"/>
      <c r="E288" s="22"/>
      <c r="F288" s="22"/>
      <c r="G288" s="22"/>
      <c r="H288" s="22"/>
      <c r="I288" s="22"/>
      <c r="J288" s="21"/>
    </row>
    <row r="289" spans="1:10">
      <c r="A289" s="21"/>
      <c r="C289" s="22"/>
      <c r="D289" s="22"/>
      <c r="E289" s="22"/>
      <c r="F289" s="22"/>
      <c r="G289" s="22"/>
      <c r="H289" s="22"/>
      <c r="I289" s="22"/>
      <c r="J289" s="21"/>
    </row>
    <row r="290" spans="1:10">
      <c r="A290" s="21"/>
      <c r="C290" s="22"/>
      <c r="D290" s="22"/>
      <c r="E290" s="22"/>
      <c r="F290" s="22"/>
      <c r="G290" s="22"/>
      <c r="H290" s="22"/>
      <c r="I290" s="22"/>
      <c r="J290" s="21"/>
    </row>
    <row r="291" spans="1:10">
      <c r="A291" s="21"/>
      <c r="C291" s="22"/>
      <c r="D291" s="22"/>
      <c r="E291" s="22"/>
      <c r="F291" s="22"/>
      <c r="G291" s="22"/>
      <c r="H291" s="22"/>
      <c r="I291" s="22"/>
      <c r="J291" s="21"/>
    </row>
    <row r="292" spans="1:10">
      <c r="A292" s="21"/>
      <c r="C292" s="22"/>
      <c r="D292" s="22"/>
      <c r="E292" s="22"/>
      <c r="F292" s="22"/>
      <c r="G292" s="22"/>
      <c r="H292" s="22"/>
      <c r="I292" s="22"/>
      <c r="J292" s="21"/>
    </row>
    <row r="293" spans="1:10">
      <c r="A293" s="21"/>
      <c r="C293" s="22"/>
      <c r="D293" s="22"/>
      <c r="E293" s="22"/>
      <c r="F293" s="22"/>
      <c r="G293" s="22"/>
      <c r="H293" s="22"/>
      <c r="I293" s="22"/>
      <c r="J293" s="21"/>
    </row>
    <row r="294" spans="1:10">
      <c r="A294" s="21"/>
      <c r="C294" s="22"/>
      <c r="D294" s="22"/>
      <c r="E294" s="22"/>
      <c r="F294" s="22"/>
      <c r="G294" s="22"/>
      <c r="H294" s="22"/>
      <c r="I294" s="22"/>
      <c r="J294" s="21"/>
    </row>
    <row r="295" spans="1:10">
      <c r="A295" s="21"/>
      <c r="C295" s="22"/>
      <c r="D295" s="22"/>
      <c r="E295" s="22"/>
      <c r="F295" s="22"/>
      <c r="G295" s="22"/>
      <c r="H295" s="22"/>
      <c r="I295" s="22"/>
      <c r="J295" s="21"/>
    </row>
    <row r="296" spans="1:10">
      <c r="A296" s="21"/>
      <c r="C296" s="22"/>
      <c r="D296" s="22"/>
      <c r="E296" s="22"/>
      <c r="F296" s="22"/>
      <c r="G296" s="22"/>
      <c r="H296" s="22"/>
      <c r="I296" s="22"/>
      <c r="J296" s="21"/>
    </row>
    <row r="297" spans="1:10">
      <c r="A297" s="21"/>
      <c r="C297" s="22"/>
      <c r="D297" s="22"/>
      <c r="E297" s="22"/>
      <c r="F297" s="22"/>
      <c r="G297" s="22"/>
      <c r="H297" s="22"/>
      <c r="I297" s="22"/>
      <c r="J297" s="21"/>
    </row>
    <row r="298" spans="1:10">
      <c r="A298" s="21"/>
      <c r="C298" s="22"/>
      <c r="D298" s="22"/>
      <c r="E298" s="22"/>
      <c r="F298" s="22"/>
      <c r="G298" s="22"/>
      <c r="H298" s="22"/>
      <c r="I298" s="22"/>
      <c r="J298" s="21"/>
    </row>
    <row r="299" spans="1:10">
      <c r="A299" s="21"/>
      <c r="C299" s="22"/>
      <c r="D299" s="22"/>
      <c r="E299" s="22"/>
      <c r="F299" s="22"/>
      <c r="G299" s="22"/>
      <c r="H299" s="22"/>
      <c r="I299" s="22"/>
      <c r="J299" s="21"/>
    </row>
    <row r="300" spans="1:10">
      <c r="A300" s="21"/>
      <c r="C300" s="22"/>
      <c r="D300" s="22"/>
      <c r="E300" s="22"/>
      <c r="F300" s="22"/>
      <c r="G300" s="22"/>
      <c r="H300" s="22"/>
      <c r="I300" s="22"/>
      <c r="J300" s="21"/>
    </row>
    <row r="301" spans="1:10">
      <c r="A301" s="21"/>
      <c r="C301" s="22"/>
      <c r="D301" s="22"/>
      <c r="E301" s="22"/>
      <c r="F301" s="22"/>
      <c r="G301" s="22"/>
      <c r="H301" s="22"/>
      <c r="I301" s="22"/>
      <c r="J301" s="21"/>
    </row>
    <row r="302" spans="1:10">
      <c r="A302" s="21"/>
      <c r="C302" s="22"/>
      <c r="D302" s="22"/>
      <c r="E302" s="22"/>
      <c r="F302" s="22"/>
      <c r="G302" s="22"/>
      <c r="H302" s="22"/>
      <c r="I302" s="22"/>
      <c r="J302" s="21"/>
    </row>
    <row r="303" spans="1:10">
      <c r="A303" s="21"/>
      <c r="C303" s="22"/>
      <c r="D303" s="22"/>
      <c r="E303" s="22"/>
      <c r="F303" s="22"/>
      <c r="G303" s="22"/>
      <c r="H303" s="22"/>
      <c r="I303" s="22"/>
      <c r="J303" s="21"/>
    </row>
    <row r="304" spans="1:10">
      <c r="A304" s="21"/>
      <c r="C304" s="22"/>
      <c r="D304" s="22"/>
      <c r="E304" s="22"/>
      <c r="F304" s="22"/>
      <c r="G304" s="22"/>
      <c r="H304" s="22"/>
      <c r="I304" s="22"/>
      <c r="J304" s="21"/>
    </row>
    <row r="305" spans="1:10">
      <c r="A305" s="21"/>
      <c r="C305" s="22"/>
      <c r="D305" s="22"/>
      <c r="E305" s="22"/>
      <c r="F305" s="22"/>
      <c r="G305" s="22"/>
      <c r="H305" s="22"/>
      <c r="I305" s="22"/>
      <c r="J305" s="21"/>
    </row>
    <row r="306" spans="1:10">
      <c r="A306" s="21"/>
      <c r="C306" s="22"/>
      <c r="D306" s="22"/>
      <c r="E306" s="22"/>
      <c r="F306" s="22"/>
      <c r="G306" s="22"/>
      <c r="H306" s="22"/>
      <c r="I306" s="22"/>
      <c r="J306" s="21"/>
    </row>
    <row r="307" spans="1:10">
      <c r="A307" s="21"/>
      <c r="C307" s="22"/>
      <c r="D307" s="22"/>
      <c r="E307" s="22"/>
      <c r="F307" s="22"/>
      <c r="G307" s="22"/>
      <c r="H307" s="22"/>
      <c r="I307" s="22"/>
      <c r="J307" s="21"/>
    </row>
    <row r="308" spans="1:10">
      <c r="A308" s="21"/>
      <c r="C308" s="22"/>
      <c r="D308" s="22"/>
      <c r="E308" s="22"/>
      <c r="F308" s="22"/>
      <c r="G308" s="22"/>
      <c r="H308" s="22"/>
      <c r="I308" s="22"/>
      <c r="J308" s="21"/>
    </row>
    <row r="309" spans="1:10">
      <c r="A309" s="21"/>
      <c r="C309" s="22"/>
      <c r="D309" s="22"/>
      <c r="E309" s="22"/>
      <c r="F309" s="22"/>
      <c r="G309" s="22"/>
      <c r="H309" s="22"/>
      <c r="I309" s="22"/>
      <c r="J309" s="21"/>
    </row>
    <row r="310" spans="1:10">
      <c r="A310" s="21"/>
      <c r="C310" s="22"/>
      <c r="D310" s="22"/>
      <c r="E310" s="22"/>
      <c r="F310" s="22"/>
      <c r="G310" s="22"/>
      <c r="H310" s="22"/>
      <c r="I310" s="22"/>
      <c r="J310" s="21"/>
    </row>
    <row r="311" spans="1:10">
      <c r="A311" s="21"/>
      <c r="C311" s="22"/>
      <c r="D311" s="22"/>
      <c r="E311" s="22"/>
      <c r="F311" s="22"/>
      <c r="G311" s="22"/>
      <c r="H311" s="22"/>
      <c r="I311" s="22"/>
      <c r="J311" s="21"/>
    </row>
    <row r="312" spans="1:10">
      <c r="A312" s="21"/>
      <c r="C312" s="22"/>
      <c r="D312" s="22"/>
      <c r="E312" s="22"/>
      <c r="F312" s="22"/>
      <c r="G312" s="22"/>
      <c r="H312" s="22"/>
      <c r="I312" s="22"/>
      <c r="J312" s="21"/>
    </row>
    <row r="313" spans="1:10">
      <c r="A313" s="21"/>
      <c r="C313" s="22"/>
      <c r="D313" s="22"/>
      <c r="E313" s="22"/>
      <c r="F313" s="22"/>
      <c r="G313" s="22"/>
      <c r="H313" s="22"/>
      <c r="I313" s="22"/>
      <c r="J313" s="21"/>
    </row>
    <row r="314" spans="1:10">
      <c r="A314" s="21"/>
      <c r="C314" s="22"/>
      <c r="D314" s="22"/>
      <c r="E314" s="22"/>
      <c r="F314" s="22"/>
      <c r="G314" s="22"/>
      <c r="H314" s="22"/>
      <c r="I314" s="22"/>
      <c r="J314" s="21"/>
    </row>
    <row r="315" spans="1:10">
      <c r="A315" s="21"/>
      <c r="C315" s="22"/>
      <c r="D315" s="22"/>
      <c r="E315" s="22"/>
      <c r="F315" s="22"/>
      <c r="G315" s="22"/>
      <c r="H315" s="22"/>
      <c r="I315" s="22"/>
      <c r="J315" s="21"/>
    </row>
    <row r="316" spans="1:10">
      <c r="A316" s="21"/>
      <c r="C316" s="22"/>
      <c r="D316" s="22"/>
      <c r="E316" s="22"/>
      <c r="F316" s="22"/>
      <c r="G316" s="22"/>
      <c r="H316" s="22"/>
      <c r="I316" s="22"/>
      <c r="J316" s="21"/>
    </row>
    <row r="317" spans="1:10">
      <c r="A317" s="21"/>
      <c r="C317" s="22"/>
      <c r="D317" s="22"/>
      <c r="E317" s="22"/>
      <c r="F317" s="22"/>
      <c r="G317" s="22"/>
      <c r="H317" s="22"/>
      <c r="I317" s="22"/>
      <c r="J317" s="21"/>
    </row>
    <row r="318" spans="1:10">
      <c r="A318" s="21"/>
      <c r="C318" s="22"/>
      <c r="D318" s="22"/>
      <c r="E318" s="22"/>
      <c r="F318" s="22"/>
      <c r="G318" s="22"/>
      <c r="H318" s="22"/>
      <c r="I318" s="22"/>
      <c r="J318" s="21"/>
    </row>
    <row r="319" spans="1:10">
      <c r="A319" s="21"/>
      <c r="C319" s="22"/>
      <c r="D319" s="22"/>
      <c r="E319" s="22"/>
      <c r="F319" s="22"/>
      <c r="G319" s="22"/>
      <c r="H319" s="22"/>
      <c r="I319" s="22"/>
      <c r="J319" s="21"/>
    </row>
    <row r="320" spans="1:10">
      <c r="A320" s="21"/>
      <c r="C320" s="22"/>
      <c r="D320" s="22"/>
      <c r="E320" s="22"/>
      <c r="F320" s="22"/>
      <c r="G320" s="22"/>
      <c r="H320" s="22"/>
      <c r="I320" s="22"/>
      <c r="J320" s="21"/>
    </row>
    <row r="321" spans="1:10">
      <c r="A321" s="21"/>
      <c r="C321" s="22"/>
      <c r="D321" s="22"/>
      <c r="E321" s="22"/>
      <c r="F321" s="22"/>
      <c r="G321" s="22"/>
      <c r="H321" s="22"/>
      <c r="I321" s="22"/>
      <c r="J321" s="21"/>
    </row>
    <row r="322" spans="1:10">
      <c r="A322" s="21"/>
      <c r="C322" s="22"/>
      <c r="D322" s="22"/>
      <c r="E322" s="22"/>
      <c r="F322" s="22"/>
      <c r="G322" s="22"/>
      <c r="H322" s="22"/>
      <c r="I322" s="22"/>
      <c r="J322" s="21"/>
    </row>
    <row r="323" spans="1:10">
      <c r="A323" s="21"/>
      <c r="C323" s="22"/>
      <c r="D323" s="22"/>
      <c r="E323" s="22"/>
      <c r="F323" s="22"/>
      <c r="G323" s="22"/>
      <c r="H323" s="22"/>
      <c r="I323" s="22"/>
      <c r="J323" s="21"/>
    </row>
    <row r="324" spans="1:10">
      <c r="A324" s="21"/>
      <c r="C324" s="22"/>
      <c r="D324" s="22"/>
      <c r="E324" s="22"/>
      <c r="F324" s="22"/>
      <c r="G324" s="22"/>
      <c r="H324" s="22"/>
      <c r="I324" s="22"/>
      <c r="J324" s="21"/>
    </row>
    <row r="325" spans="1:10">
      <c r="A325" s="21"/>
      <c r="C325" s="22"/>
      <c r="D325" s="22"/>
      <c r="E325" s="22"/>
      <c r="F325" s="22"/>
      <c r="G325" s="22"/>
      <c r="H325" s="22"/>
      <c r="I325" s="22"/>
      <c r="J325" s="21"/>
    </row>
    <row r="326" spans="1:10">
      <c r="A326" s="21"/>
      <c r="C326" s="22"/>
      <c r="D326" s="22"/>
      <c r="E326" s="22"/>
      <c r="F326" s="22"/>
      <c r="G326" s="22"/>
      <c r="H326" s="22"/>
      <c r="I326" s="22"/>
      <c r="J326" s="21"/>
    </row>
    <row r="327" spans="1:10">
      <c r="A327" s="21"/>
      <c r="C327" s="22"/>
      <c r="D327" s="22"/>
      <c r="E327" s="22"/>
      <c r="F327" s="22"/>
      <c r="G327" s="22"/>
      <c r="H327" s="22"/>
      <c r="I327" s="22"/>
      <c r="J327" s="21"/>
    </row>
    <row r="328" spans="1:10">
      <c r="A328" s="21"/>
      <c r="C328" s="22"/>
      <c r="D328" s="22"/>
      <c r="E328" s="22"/>
      <c r="F328" s="22"/>
      <c r="G328" s="22"/>
      <c r="H328" s="22"/>
      <c r="I328" s="22"/>
      <c r="J328" s="21"/>
    </row>
    <row r="329" spans="1:10">
      <c r="A329" s="21"/>
      <c r="C329" s="22"/>
      <c r="D329" s="22"/>
      <c r="E329" s="22"/>
      <c r="F329" s="22"/>
      <c r="G329" s="22"/>
      <c r="H329" s="22"/>
      <c r="I329" s="22"/>
      <c r="J329" s="21"/>
    </row>
    <row r="330" spans="1:10">
      <c r="A330" s="21"/>
      <c r="C330" s="22"/>
      <c r="D330" s="22"/>
      <c r="E330" s="22"/>
      <c r="F330" s="22"/>
      <c r="G330" s="22"/>
      <c r="H330" s="22"/>
      <c r="I330" s="22"/>
      <c r="J330" s="21"/>
    </row>
    <row r="331" spans="1:10">
      <c r="A331" s="21"/>
      <c r="C331" s="22"/>
      <c r="D331" s="22"/>
      <c r="E331" s="22"/>
      <c r="F331" s="22"/>
      <c r="G331" s="22"/>
      <c r="H331" s="22"/>
      <c r="I331" s="22"/>
      <c r="J331" s="21"/>
    </row>
    <row r="332" spans="1:10">
      <c r="A332" s="21"/>
      <c r="C332" s="22"/>
      <c r="D332" s="22"/>
      <c r="E332" s="22"/>
      <c r="F332" s="22"/>
      <c r="G332" s="22"/>
      <c r="H332" s="22"/>
      <c r="I332" s="22"/>
      <c r="J332" s="21"/>
    </row>
    <row r="333" spans="1:10">
      <c r="A333" s="21"/>
      <c r="C333" s="22"/>
      <c r="D333" s="22"/>
      <c r="E333" s="22"/>
      <c r="F333" s="22"/>
      <c r="G333" s="22"/>
      <c r="H333" s="22"/>
      <c r="I333" s="22"/>
      <c r="J333" s="21"/>
    </row>
    <row r="334" spans="1:10">
      <c r="A334" s="21"/>
      <c r="C334" s="22"/>
      <c r="D334" s="22"/>
      <c r="E334" s="22"/>
      <c r="F334" s="22"/>
      <c r="G334" s="22"/>
      <c r="H334" s="22"/>
      <c r="I334" s="22"/>
      <c r="J334" s="21"/>
    </row>
    <row r="335" spans="1:10">
      <c r="A335" s="21"/>
      <c r="C335" s="22"/>
      <c r="D335" s="22"/>
      <c r="E335" s="22"/>
      <c r="F335" s="22"/>
      <c r="G335" s="22"/>
      <c r="H335" s="22"/>
      <c r="I335" s="22"/>
      <c r="J335" s="21"/>
    </row>
    <row r="336" spans="1:10">
      <c r="A336" s="21"/>
      <c r="C336" s="22"/>
      <c r="D336" s="22"/>
      <c r="E336" s="22"/>
      <c r="F336" s="22"/>
      <c r="G336" s="22"/>
      <c r="H336" s="22"/>
      <c r="I336" s="22"/>
      <c r="J336" s="21"/>
    </row>
    <row r="337" spans="1:10">
      <c r="A337" s="21"/>
      <c r="C337" s="22"/>
      <c r="D337" s="22"/>
      <c r="E337" s="22"/>
      <c r="F337" s="22"/>
      <c r="G337" s="22"/>
      <c r="H337" s="22"/>
      <c r="I337" s="22"/>
      <c r="J337" s="21"/>
    </row>
    <row r="338" spans="1:10">
      <c r="A338" s="21"/>
      <c r="C338" s="22"/>
      <c r="D338" s="22"/>
      <c r="E338" s="22"/>
      <c r="F338" s="22"/>
      <c r="G338" s="22"/>
      <c r="H338" s="22"/>
      <c r="I338" s="22"/>
      <c r="J338" s="21"/>
    </row>
    <row r="339" spans="1:10">
      <c r="A339" s="21"/>
      <c r="C339" s="22"/>
      <c r="D339" s="22"/>
      <c r="E339" s="22"/>
      <c r="F339" s="22"/>
      <c r="G339" s="22"/>
      <c r="H339" s="22"/>
      <c r="I339" s="22"/>
      <c r="J339" s="21"/>
    </row>
    <row r="340" spans="1:10">
      <c r="A340" s="21"/>
      <c r="C340" s="22"/>
      <c r="D340" s="22"/>
      <c r="E340" s="22"/>
      <c r="F340" s="22"/>
      <c r="G340" s="22"/>
      <c r="H340" s="22"/>
      <c r="I340" s="22"/>
      <c r="J340" s="21"/>
    </row>
    <row r="341" spans="1:10">
      <c r="A341" s="21"/>
      <c r="C341" s="22"/>
      <c r="D341" s="22"/>
      <c r="E341" s="22"/>
      <c r="F341" s="22"/>
      <c r="G341" s="22"/>
      <c r="H341" s="22"/>
      <c r="I341" s="22"/>
      <c r="J341" s="21"/>
    </row>
    <row r="342" spans="1:10">
      <c r="A342" s="21"/>
      <c r="C342" s="22"/>
      <c r="D342" s="22"/>
      <c r="E342" s="22"/>
      <c r="F342" s="22"/>
      <c r="G342" s="22"/>
      <c r="H342" s="22"/>
      <c r="I342" s="22"/>
      <c r="J342" s="21"/>
    </row>
    <row r="343" spans="1:10">
      <c r="A343" s="21"/>
      <c r="C343" s="22"/>
      <c r="D343" s="22"/>
      <c r="E343" s="22"/>
      <c r="F343" s="22"/>
      <c r="G343" s="22"/>
      <c r="H343" s="22"/>
      <c r="I343" s="22"/>
      <c r="J343" s="21"/>
    </row>
    <row r="344" spans="1:10">
      <c r="A344" s="21"/>
      <c r="C344" s="22"/>
      <c r="D344" s="22"/>
      <c r="E344" s="22"/>
      <c r="F344" s="22"/>
      <c r="G344" s="22"/>
      <c r="H344" s="22"/>
      <c r="I344" s="22"/>
      <c r="J344" s="21"/>
    </row>
    <row r="345" spans="1:10">
      <c r="A345" s="21"/>
      <c r="C345" s="22"/>
      <c r="D345" s="22"/>
      <c r="E345" s="22"/>
      <c r="F345" s="22"/>
      <c r="G345" s="22"/>
      <c r="H345" s="22"/>
      <c r="I345" s="22"/>
      <c r="J345" s="21"/>
    </row>
    <row r="346" spans="1:10">
      <c r="A346" s="21"/>
      <c r="C346" s="22"/>
      <c r="D346" s="22"/>
      <c r="E346" s="22"/>
      <c r="F346" s="22"/>
      <c r="G346" s="22"/>
      <c r="H346" s="22"/>
      <c r="I346" s="22"/>
      <c r="J346" s="21"/>
    </row>
    <row r="347" spans="1:10">
      <c r="A347" s="21"/>
      <c r="C347" s="22"/>
      <c r="D347" s="22"/>
      <c r="E347" s="22"/>
      <c r="F347" s="22"/>
      <c r="G347" s="22"/>
      <c r="H347" s="22"/>
      <c r="I347" s="22"/>
      <c r="J347" s="21"/>
    </row>
    <row r="348" spans="1:10">
      <c r="A348" s="21"/>
      <c r="C348" s="22"/>
      <c r="D348" s="22"/>
      <c r="E348" s="22"/>
      <c r="F348" s="22"/>
      <c r="G348" s="22"/>
      <c r="H348" s="22"/>
      <c r="I348" s="22"/>
      <c r="J348" s="21"/>
    </row>
    <row r="349" spans="1:10">
      <c r="A349" s="21"/>
      <c r="C349" s="22"/>
      <c r="D349" s="22"/>
      <c r="E349" s="22"/>
      <c r="F349" s="22"/>
      <c r="G349" s="22"/>
      <c r="H349" s="22"/>
      <c r="I349" s="22"/>
      <c r="J349" s="21"/>
    </row>
    <row r="350" spans="1:10">
      <c r="A350" s="21"/>
      <c r="C350" s="22"/>
      <c r="D350" s="22"/>
      <c r="E350" s="22"/>
      <c r="F350" s="22"/>
      <c r="G350" s="22"/>
      <c r="H350" s="22"/>
      <c r="I350" s="22"/>
      <c r="J350" s="21"/>
    </row>
    <row r="351" spans="1:10">
      <c r="A351" s="21"/>
      <c r="C351" s="22"/>
      <c r="D351" s="22"/>
      <c r="E351" s="22"/>
      <c r="F351" s="22"/>
      <c r="G351" s="22"/>
      <c r="H351" s="22"/>
      <c r="I351" s="22"/>
      <c r="J351" s="21"/>
    </row>
    <row r="352" spans="1:10">
      <c r="A352" s="21"/>
      <c r="C352" s="22"/>
      <c r="D352" s="22"/>
      <c r="E352" s="22"/>
      <c r="F352" s="22"/>
      <c r="G352" s="22"/>
      <c r="H352" s="22"/>
      <c r="I352" s="22"/>
      <c r="J352" s="21"/>
    </row>
    <row r="353" spans="1:10">
      <c r="A353" s="21"/>
      <c r="C353" s="22"/>
      <c r="D353" s="22"/>
      <c r="E353" s="22"/>
      <c r="F353" s="22"/>
      <c r="G353" s="22"/>
      <c r="H353" s="22"/>
      <c r="I353" s="22"/>
      <c r="J353" s="21"/>
    </row>
    <row r="354" spans="1:10">
      <c r="A354" s="21"/>
      <c r="C354" s="22"/>
      <c r="D354" s="22"/>
      <c r="E354" s="22"/>
      <c r="F354" s="22"/>
      <c r="G354" s="22"/>
      <c r="H354" s="22"/>
      <c r="I354" s="22"/>
      <c r="J354" s="21"/>
    </row>
    <row r="355" spans="1:10">
      <c r="A355" s="21"/>
      <c r="C355" s="22"/>
      <c r="D355" s="22"/>
      <c r="E355" s="22"/>
      <c r="F355" s="22"/>
      <c r="G355" s="22"/>
      <c r="H355" s="22"/>
      <c r="I355" s="22"/>
      <c r="J355" s="21"/>
    </row>
    <row r="356" spans="1:10">
      <c r="A356" s="21"/>
      <c r="C356" s="22"/>
      <c r="D356" s="22"/>
      <c r="E356" s="22"/>
      <c r="F356" s="22"/>
      <c r="G356" s="22"/>
      <c r="H356" s="22"/>
      <c r="I356" s="22"/>
      <c r="J356" s="21"/>
    </row>
    <row r="357" spans="1:10">
      <c r="A357" s="21"/>
      <c r="C357" s="22"/>
      <c r="D357" s="22"/>
      <c r="E357" s="22"/>
      <c r="F357" s="22"/>
      <c r="G357" s="22"/>
      <c r="H357" s="22"/>
      <c r="I357" s="22"/>
      <c r="J357" s="21"/>
    </row>
    <row r="358" spans="1:10">
      <c r="A358" s="21"/>
      <c r="C358" s="22"/>
      <c r="D358" s="22"/>
      <c r="E358" s="22"/>
      <c r="F358" s="22"/>
      <c r="G358" s="22"/>
      <c r="H358" s="22"/>
      <c r="I358" s="22"/>
      <c r="J358" s="21"/>
    </row>
    <row r="359" spans="1:10">
      <c r="A359" s="21"/>
      <c r="C359" s="22"/>
      <c r="D359" s="22"/>
      <c r="E359" s="22"/>
      <c r="F359" s="22"/>
      <c r="G359" s="22"/>
      <c r="H359" s="22"/>
      <c r="I359" s="22"/>
      <c r="J359" s="21"/>
    </row>
    <row r="360" spans="1:10">
      <c r="A360" s="21"/>
      <c r="C360" s="22"/>
      <c r="D360" s="22"/>
      <c r="E360" s="22"/>
      <c r="F360" s="22"/>
      <c r="G360" s="22"/>
      <c r="H360" s="22"/>
      <c r="I360" s="22"/>
      <c r="J360" s="21"/>
    </row>
    <row r="361" spans="1:10">
      <c r="A361" s="21"/>
      <c r="C361" s="22"/>
      <c r="D361" s="22"/>
      <c r="E361" s="22"/>
      <c r="F361" s="22"/>
      <c r="G361" s="22"/>
      <c r="H361" s="22"/>
      <c r="I361" s="22"/>
      <c r="J361" s="21"/>
    </row>
    <row r="362" spans="1:10">
      <c r="A362" s="21"/>
      <c r="C362" s="22"/>
      <c r="D362" s="22"/>
      <c r="E362" s="22"/>
      <c r="F362" s="22"/>
      <c r="G362" s="22"/>
      <c r="H362" s="22"/>
      <c r="I362" s="22"/>
      <c r="J362" s="21"/>
    </row>
    <row r="363" spans="1:10">
      <c r="A363" s="21"/>
      <c r="C363" s="22"/>
      <c r="D363" s="22"/>
      <c r="E363" s="22"/>
      <c r="F363" s="22"/>
      <c r="G363" s="22"/>
      <c r="H363" s="22"/>
      <c r="I363" s="22"/>
      <c r="J363" s="21"/>
    </row>
    <row r="364" spans="1:10">
      <c r="A364" s="21"/>
      <c r="C364" s="22"/>
      <c r="D364" s="22"/>
      <c r="E364" s="22"/>
      <c r="F364" s="22"/>
      <c r="G364" s="22"/>
      <c r="H364" s="22"/>
      <c r="I364" s="22"/>
      <c r="J364" s="21"/>
    </row>
    <row r="365" spans="1:10">
      <c r="A365" s="21"/>
      <c r="C365" s="22"/>
      <c r="D365" s="22"/>
      <c r="E365" s="22"/>
      <c r="F365" s="22"/>
      <c r="G365" s="22"/>
      <c r="H365" s="22"/>
      <c r="I365" s="22"/>
      <c r="J365" s="21"/>
    </row>
    <row r="366" spans="1:10">
      <c r="A366" s="21"/>
      <c r="C366" s="22"/>
      <c r="D366" s="22"/>
      <c r="E366" s="22"/>
      <c r="F366" s="22"/>
      <c r="G366" s="22"/>
      <c r="H366" s="22"/>
      <c r="I366" s="22"/>
      <c r="J366" s="21"/>
    </row>
    <row r="367" spans="1:10">
      <c r="A367" s="21"/>
      <c r="C367" s="22"/>
      <c r="D367" s="22"/>
      <c r="E367" s="22"/>
      <c r="F367" s="22"/>
      <c r="G367" s="22"/>
      <c r="H367" s="22"/>
      <c r="I367" s="22"/>
      <c r="J367" s="21"/>
    </row>
    <row r="368" spans="1:10">
      <c r="A368" s="21"/>
      <c r="C368" s="22"/>
      <c r="D368" s="22"/>
      <c r="E368" s="22"/>
      <c r="F368" s="22"/>
      <c r="G368" s="22"/>
      <c r="H368" s="22"/>
      <c r="I368" s="22"/>
      <c r="J368" s="21"/>
    </row>
    <row r="369" spans="1:10">
      <c r="A369" s="21"/>
      <c r="C369" s="22"/>
      <c r="D369" s="22"/>
      <c r="E369" s="22"/>
      <c r="F369" s="22"/>
      <c r="G369" s="22"/>
      <c r="H369" s="22"/>
      <c r="I369" s="22"/>
      <c r="J369" s="21"/>
    </row>
    <row r="370" spans="1:10">
      <c r="A370" s="21"/>
      <c r="C370" s="22"/>
      <c r="D370" s="22"/>
      <c r="E370" s="22"/>
      <c r="F370" s="22"/>
      <c r="G370" s="22"/>
      <c r="H370" s="22"/>
      <c r="I370" s="22"/>
      <c r="J370" s="21"/>
    </row>
    <row r="371" spans="1:10">
      <c r="A371" s="21"/>
      <c r="C371" s="22"/>
      <c r="D371" s="22"/>
      <c r="E371" s="22"/>
      <c r="F371" s="22"/>
      <c r="G371" s="22"/>
      <c r="H371" s="22"/>
      <c r="I371" s="22"/>
      <c r="J371" s="21"/>
    </row>
    <row r="372" spans="1:10">
      <c r="A372" s="21"/>
      <c r="C372" s="22"/>
      <c r="D372" s="22"/>
      <c r="E372" s="22"/>
      <c r="F372" s="22"/>
      <c r="G372" s="22"/>
      <c r="H372" s="22"/>
      <c r="I372" s="22"/>
      <c r="J372" s="21"/>
    </row>
    <row r="373" spans="1:10">
      <c r="A373" s="21"/>
      <c r="C373" s="22"/>
      <c r="D373" s="22"/>
      <c r="E373" s="22"/>
      <c r="F373" s="22"/>
      <c r="G373" s="22"/>
      <c r="H373" s="22"/>
      <c r="I373" s="22"/>
      <c r="J373" s="21"/>
    </row>
    <row r="374" spans="1:10">
      <c r="A374" s="21"/>
      <c r="C374" s="22"/>
      <c r="D374" s="22"/>
      <c r="E374" s="22"/>
      <c r="F374" s="22"/>
      <c r="G374" s="22"/>
      <c r="H374" s="22"/>
      <c r="I374" s="22"/>
      <c r="J374" s="21"/>
    </row>
    <row r="375" spans="1:10">
      <c r="A375" s="21"/>
      <c r="C375" s="22"/>
      <c r="D375" s="22"/>
      <c r="E375" s="22"/>
      <c r="F375" s="22"/>
      <c r="G375" s="22"/>
      <c r="H375" s="22"/>
      <c r="I375" s="22"/>
      <c r="J375" s="21"/>
    </row>
    <row r="376" spans="1:10">
      <c r="A376" s="21"/>
      <c r="C376" s="22"/>
      <c r="D376" s="22"/>
      <c r="E376" s="22"/>
      <c r="F376" s="22"/>
      <c r="G376" s="22"/>
      <c r="H376" s="22"/>
      <c r="I376" s="22"/>
      <c r="J376" s="21"/>
    </row>
    <row r="377" spans="1:10">
      <c r="A377" s="21"/>
      <c r="C377" s="22"/>
      <c r="D377" s="22"/>
      <c r="E377" s="22"/>
      <c r="F377" s="22"/>
      <c r="G377" s="22"/>
      <c r="H377" s="22"/>
      <c r="I377" s="22"/>
      <c r="J377" s="21"/>
    </row>
    <row r="378" spans="1:10">
      <c r="A378" s="21"/>
      <c r="C378" s="22"/>
      <c r="D378" s="22"/>
      <c r="E378" s="22"/>
      <c r="F378" s="22"/>
      <c r="G378" s="22"/>
      <c r="H378" s="22"/>
      <c r="I378" s="22"/>
      <c r="J378" s="21"/>
    </row>
    <row r="379" spans="1:10">
      <c r="A379" s="21"/>
      <c r="C379" s="22"/>
      <c r="D379" s="22"/>
      <c r="E379" s="22"/>
      <c r="F379" s="22"/>
      <c r="G379" s="22"/>
      <c r="H379" s="22"/>
      <c r="I379" s="22"/>
      <c r="J379" s="21"/>
    </row>
    <row r="380" spans="1:10">
      <c r="A380" s="21"/>
      <c r="C380" s="22"/>
      <c r="D380" s="22"/>
      <c r="E380" s="22"/>
      <c r="F380" s="22"/>
      <c r="G380" s="22"/>
      <c r="H380" s="22"/>
      <c r="I380" s="22"/>
      <c r="J380" s="21"/>
    </row>
    <row r="381" spans="1:10">
      <c r="A381" s="21"/>
      <c r="C381" s="22"/>
      <c r="D381" s="22"/>
      <c r="E381" s="22"/>
      <c r="F381" s="22"/>
      <c r="G381" s="22"/>
      <c r="H381" s="22"/>
      <c r="I381" s="22"/>
      <c r="J381" s="21"/>
    </row>
    <row r="382" spans="1:10">
      <c r="A382" s="21"/>
      <c r="C382" s="22"/>
      <c r="D382" s="22"/>
      <c r="E382" s="22"/>
      <c r="F382" s="22"/>
      <c r="G382" s="22"/>
      <c r="H382" s="22"/>
      <c r="I382" s="22"/>
      <c r="J382" s="21"/>
    </row>
    <row r="383" spans="1:10">
      <c r="A383" s="21"/>
      <c r="C383" s="22"/>
      <c r="D383" s="22"/>
      <c r="E383" s="22"/>
      <c r="F383" s="22"/>
      <c r="G383" s="22"/>
      <c r="H383" s="22"/>
      <c r="I383" s="22"/>
      <c r="J383" s="21"/>
    </row>
    <row r="384" spans="1:10">
      <c r="A384" s="21"/>
      <c r="C384" s="22"/>
      <c r="D384" s="22"/>
      <c r="E384" s="22"/>
      <c r="F384" s="22"/>
      <c r="G384" s="22"/>
      <c r="H384" s="22"/>
      <c r="I384" s="22"/>
      <c r="J384" s="21"/>
    </row>
    <row r="385" spans="1:10">
      <c r="A385" s="21"/>
      <c r="C385" s="22"/>
      <c r="D385" s="22"/>
      <c r="E385" s="22"/>
      <c r="F385" s="22"/>
      <c r="G385" s="22"/>
      <c r="H385" s="22"/>
      <c r="I385" s="22"/>
      <c r="J385" s="21"/>
    </row>
    <row r="386" spans="1:10">
      <c r="A386" s="21"/>
      <c r="C386" s="22"/>
      <c r="D386" s="22"/>
      <c r="E386" s="22"/>
      <c r="F386" s="22"/>
      <c r="G386" s="22"/>
      <c r="H386" s="22"/>
      <c r="I386" s="22"/>
      <c r="J386" s="21"/>
    </row>
    <row r="387" spans="1:10">
      <c r="A387" s="21"/>
      <c r="C387" s="22"/>
      <c r="D387" s="22"/>
      <c r="E387" s="22"/>
      <c r="F387" s="22"/>
      <c r="G387" s="22"/>
      <c r="H387" s="22"/>
      <c r="I387" s="22"/>
      <c r="J387" s="21"/>
    </row>
    <row r="388" spans="1:10">
      <c r="A388" s="21"/>
      <c r="C388" s="22"/>
      <c r="D388" s="22"/>
      <c r="E388" s="22"/>
      <c r="F388" s="22"/>
      <c r="G388" s="22"/>
      <c r="H388" s="22"/>
      <c r="I388" s="22"/>
      <c r="J388" s="21"/>
    </row>
    <row r="389" spans="1:10">
      <c r="A389" s="21"/>
      <c r="C389" s="22"/>
      <c r="D389" s="22"/>
      <c r="E389" s="22"/>
      <c r="F389" s="22"/>
      <c r="G389" s="22"/>
      <c r="H389" s="22"/>
      <c r="I389" s="22"/>
      <c r="J389" s="21"/>
    </row>
    <row r="390" spans="1:10">
      <c r="A390" s="21"/>
      <c r="C390" s="22"/>
      <c r="D390" s="22"/>
      <c r="E390" s="22"/>
      <c r="F390" s="22"/>
      <c r="G390" s="22"/>
      <c r="H390" s="22"/>
      <c r="I390" s="22"/>
      <c r="J390" s="21"/>
    </row>
    <row r="391" spans="1:10">
      <c r="A391" s="21"/>
      <c r="C391" s="22"/>
      <c r="D391" s="22"/>
      <c r="E391" s="22"/>
      <c r="F391" s="22"/>
      <c r="G391" s="22"/>
      <c r="H391" s="22"/>
      <c r="I391" s="22"/>
      <c r="J391" s="21"/>
    </row>
    <row r="392" spans="1:10">
      <c r="A392" s="21"/>
      <c r="C392" s="22"/>
      <c r="D392" s="22"/>
      <c r="E392" s="22"/>
      <c r="F392" s="22"/>
      <c r="G392" s="22"/>
      <c r="H392" s="22"/>
      <c r="I392" s="22"/>
      <c r="J392" s="21"/>
    </row>
    <row r="393" spans="1:10">
      <c r="A393" s="21"/>
      <c r="C393" s="22"/>
      <c r="D393" s="22"/>
      <c r="E393" s="22"/>
      <c r="F393" s="22"/>
      <c r="G393" s="22"/>
      <c r="H393" s="22"/>
      <c r="I393" s="22"/>
      <c r="J393" s="21"/>
    </row>
    <row r="394" spans="1:10">
      <c r="A394" s="21"/>
      <c r="C394" s="22"/>
      <c r="D394" s="22"/>
      <c r="E394" s="22"/>
      <c r="F394" s="22"/>
      <c r="G394" s="22"/>
      <c r="H394" s="22"/>
      <c r="I394" s="22"/>
      <c r="J394" s="21"/>
    </row>
    <row r="395" spans="1:10">
      <c r="A395" s="21"/>
      <c r="C395" s="22"/>
      <c r="D395" s="22"/>
      <c r="E395" s="22"/>
      <c r="F395" s="22"/>
      <c r="G395" s="22"/>
      <c r="H395" s="22"/>
      <c r="I395" s="22"/>
      <c r="J395" s="21"/>
    </row>
    <row r="396" spans="1:10">
      <c r="A396" s="21"/>
      <c r="C396" s="22"/>
      <c r="D396" s="22"/>
      <c r="E396" s="22"/>
      <c r="F396" s="22"/>
      <c r="G396" s="22"/>
      <c r="H396" s="22"/>
      <c r="I396" s="22"/>
      <c r="J396" s="21"/>
    </row>
    <row r="397" spans="1:10">
      <c r="A397" s="21"/>
      <c r="C397" s="22"/>
      <c r="D397" s="22"/>
      <c r="E397" s="22"/>
      <c r="F397" s="22"/>
      <c r="G397" s="22"/>
      <c r="H397" s="22"/>
      <c r="I397" s="22"/>
      <c r="J397" s="21"/>
    </row>
    <row r="398" spans="1:10">
      <c r="A398" s="21"/>
      <c r="C398" s="22"/>
      <c r="D398" s="22"/>
      <c r="E398" s="22"/>
      <c r="F398" s="22"/>
      <c r="G398" s="22"/>
      <c r="H398" s="22"/>
      <c r="I398" s="22"/>
      <c r="J398" s="21"/>
    </row>
    <row r="399" spans="1:10">
      <c r="A399" s="21"/>
      <c r="C399" s="22"/>
      <c r="D399" s="22"/>
      <c r="E399" s="22"/>
      <c r="F399" s="22"/>
      <c r="G399" s="22"/>
      <c r="H399" s="22"/>
      <c r="I399" s="22"/>
      <c r="J399" s="21"/>
    </row>
    <row r="400" spans="1:10">
      <c r="A400" s="21"/>
      <c r="C400" s="22"/>
      <c r="D400" s="22"/>
      <c r="E400" s="22"/>
      <c r="F400" s="22"/>
      <c r="G400" s="22"/>
      <c r="H400" s="22"/>
      <c r="I400" s="22"/>
      <c r="J400" s="21"/>
    </row>
    <row r="401" spans="1:10">
      <c r="A401" s="21"/>
      <c r="C401" s="22"/>
      <c r="D401" s="22"/>
      <c r="E401" s="22"/>
      <c r="F401" s="22"/>
      <c r="G401" s="22"/>
      <c r="H401" s="22"/>
      <c r="I401" s="22"/>
      <c r="J401" s="21"/>
    </row>
    <row r="402" spans="1:10">
      <c r="A402" s="21"/>
      <c r="C402" s="22"/>
      <c r="D402" s="22"/>
      <c r="E402" s="22"/>
      <c r="F402" s="22"/>
      <c r="G402" s="22"/>
      <c r="H402" s="22"/>
      <c r="I402" s="22"/>
      <c r="J402" s="21"/>
    </row>
    <row r="403" spans="1:10">
      <c r="A403" s="21"/>
      <c r="C403" s="22"/>
      <c r="D403" s="22"/>
      <c r="E403" s="22"/>
      <c r="F403" s="22"/>
      <c r="G403" s="22"/>
      <c r="H403" s="22"/>
      <c r="I403" s="22"/>
      <c r="J403" s="21"/>
    </row>
    <row r="404" spans="1:10">
      <c r="A404" s="21"/>
      <c r="C404" s="22"/>
      <c r="D404" s="22"/>
      <c r="E404" s="22"/>
      <c r="F404" s="22"/>
      <c r="G404" s="22"/>
      <c r="H404" s="22"/>
      <c r="I404" s="22"/>
      <c r="J404" s="21"/>
    </row>
    <row r="405" spans="1:10">
      <c r="A405" s="21"/>
      <c r="C405" s="22"/>
      <c r="D405" s="22"/>
      <c r="E405" s="22"/>
      <c r="F405" s="22"/>
      <c r="G405" s="22"/>
      <c r="H405" s="22"/>
      <c r="I405" s="22"/>
      <c r="J405" s="21"/>
    </row>
    <row r="406" spans="1:10">
      <c r="A406" s="21"/>
      <c r="C406" s="22"/>
      <c r="D406" s="22"/>
      <c r="E406" s="22"/>
      <c r="F406" s="22"/>
      <c r="G406" s="22"/>
      <c r="H406" s="22"/>
      <c r="I406" s="22"/>
      <c r="J406" s="21"/>
    </row>
    <row r="407" spans="1:10">
      <c r="A407" s="21"/>
      <c r="C407" s="22"/>
      <c r="D407" s="22"/>
      <c r="E407" s="22"/>
      <c r="F407" s="22"/>
      <c r="G407" s="22"/>
      <c r="H407" s="22"/>
      <c r="I407" s="22"/>
      <c r="J407" s="21"/>
    </row>
    <row r="408" spans="1:10">
      <c r="A408" s="21"/>
      <c r="C408" s="22"/>
      <c r="D408" s="22"/>
      <c r="E408" s="22"/>
      <c r="F408" s="22"/>
      <c r="G408" s="22"/>
      <c r="H408" s="22"/>
      <c r="I408" s="22"/>
      <c r="J408" s="21"/>
    </row>
    <row r="409" spans="1:10">
      <c r="A409" s="21"/>
      <c r="C409" s="22"/>
      <c r="D409" s="22"/>
      <c r="E409" s="22"/>
      <c r="F409" s="22"/>
      <c r="G409" s="22"/>
      <c r="H409" s="22"/>
      <c r="I409" s="22"/>
      <c r="J409" s="21"/>
    </row>
    <row r="410" spans="1:10">
      <c r="A410" s="21"/>
      <c r="C410" s="22"/>
      <c r="D410" s="22"/>
      <c r="E410" s="22"/>
      <c r="F410" s="22"/>
      <c r="G410" s="22"/>
      <c r="H410" s="22"/>
      <c r="I410" s="22"/>
      <c r="J410" s="21"/>
    </row>
    <row r="411" spans="1:10">
      <c r="A411" s="21"/>
      <c r="C411" s="22"/>
      <c r="D411" s="22"/>
      <c r="E411" s="22"/>
      <c r="F411" s="22"/>
      <c r="G411" s="22"/>
      <c r="H411" s="22"/>
      <c r="I411" s="22"/>
      <c r="J411" s="21"/>
    </row>
    <row r="412" spans="1:10">
      <c r="A412" s="21"/>
      <c r="C412" s="22"/>
      <c r="D412" s="22"/>
      <c r="E412" s="22"/>
      <c r="F412" s="22"/>
      <c r="G412" s="22"/>
      <c r="H412" s="22"/>
      <c r="I412" s="22"/>
      <c r="J412" s="21"/>
    </row>
    <row r="413" spans="1:10">
      <c r="A413" s="21"/>
      <c r="C413" s="22"/>
      <c r="D413" s="22"/>
      <c r="E413" s="22"/>
      <c r="F413" s="22"/>
      <c r="G413" s="22"/>
      <c r="H413" s="22"/>
      <c r="I413" s="22"/>
      <c r="J413" s="21"/>
    </row>
    <row r="414" spans="1:10">
      <c r="A414" s="21"/>
      <c r="C414" s="22"/>
      <c r="D414" s="22"/>
      <c r="E414" s="22"/>
      <c r="F414" s="22"/>
      <c r="G414" s="22"/>
      <c r="H414" s="22"/>
      <c r="I414" s="22"/>
      <c r="J414" s="21"/>
    </row>
    <row r="415" spans="1:10">
      <c r="A415" s="21"/>
      <c r="C415" s="22"/>
      <c r="D415" s="22"/>
      <c r="E415" s="22"/>
      <c r="F415" s="22"/>
      <c r="G415" s="22"/>
      <c r="H415" s="22"/>
      <c r="I415" s="22"/>
      <c r="J415" s="21"/>
    </row>
    <row r="416" spans="1:10">
      <c r="A416" s="21"/>
      <c r="C416" s="22"/>
      <c r="D416" s="22"/>
      <c r="E416" s="22"/>
      <c r="F416" s="22"/>
      <c r="G416" s="22"/>
      <c r="H416" s="22"/>
      <c r="I416" s="22"/>
      <c r="J416" s="21"/>
    </row>
    <row r="417" spans="1:10">
      <c r="A417" s="21"/>
      <c r="C417" s="22"/>
      <c r="D417" s="22"/>
      <c r="E417" s="22"/>
      <c r="F417" s="22"/>
      <c r="G417" s="22"/>
      <c r="H417" s="22"/>
      <c r="I417" s="22"/>
      <c r="J417" s="21"/>
    </row>
    <row r="418" spans="1:10">
      <c r="A418" s="21"/>
      <c r="C418" s="22"/>
      <c r="D418" s="22"/>
      <c r="E418" s="22"/>
      <c r="F418" s="22"/>
      <c r="G418" s="22"/>
      <c r="H418" s="22"/>
      <c r="I418" s="22"/>
      <c r="J418" s="21"/>
    </row>
    <row r="419" spans="1:10">
      <c r="A419" s="21"/>
      <c r="C419" s="22"/>
      <c r="D419" s="22"/>
      <c r="E419" s="22"/>
      <c r="F419" s="22"/>
      <c r="G419" s="22"/>
      <c r="H419" s="22"/>
      <c r="I419" s="22"/>
      <c r="J419" s="21"/>
    </row>
    <row r="420" spans="1:10">
      <c r="A420" s="21"/>
      <c r="C420" s="22"/>
      <c r="D420" s="22"/>
      <c r="E420" s="22"/>
      <c r="F420" s="22"/>
      <c r="G420" s="22"/>
      <c r="H420" s="22"/>
      <c r="I420" s="22"/>
      <c r="J420" s="21"/>
    </row>
    <row r="421" spans="1:10">
      <c r="A421" s="21"/>
      <c r="C421" s="22"/>
      <c r="D421" s="22"/>
      <c r="E421" s="22"/>
      <c r="F421" s="22"/>
      <c r="G421" s="22"/>
      <c r="H421" s="22"/>
      <c r="I421" s="22"/>
      <c r="J421" s="21"/>
    </row>
    <row r="422" spans="1:10">
      <c r="A422" s="21"/>
      <c r="C422" s="22"/>
      <c r="D422" s="22"/>
      <c r="E422" s="22"/>
      <c r="F422" s="22"/>
      <c r="G422" s="22"/>
      <c r="H422" s="22"/>
      <c r="I422" s="22"/>
      <c r="J422" s="21"/>
    </row>
    <row r="423" spans="1:10">
      <c r="A423" s="21"/>
      <c r="C423" s="22"/>
      <c r="D423" s="22"/>
      <c r="E423" s="22"/>
      <c r="F423" s="22"/>
      <c r="G423" s="22"/>
      <c r="H423" s="22"/>
      <c r="I423" s="22"/>
      <c r="J423" s="21"/>
    </row>
    <row r="424" spans="1:10">
      <c r="A424" s="21"/>
      <c r="C424" s="22"/>
      <c r="D424" s="22"/>
      <c r="E424" s="22"/>
      <c r="F424" s="22"/>
      <c r="G424" s="22"/>
      <c r="H424" s="22"/>
      <c r="I424" s="22"/>
      <c r="J424" s="21"/>
    </row>
    <row r="425" spans="1:10">
      <c r="A425" s="21"/>
      <c r="C425" s="22"/>
      <c r="D425" s="22"/>
      <c r="E425" s="22"/>
      <c r="F425" s="22"/>
      <c r="G425" s="22"/>
      <c r="H425" s="22"/>
      <c r="I425" s="22"/>
      <c r="J425" s="21"/>
    </row>
    <row r="426" spans="1:10">
      <c r="A426" s="21"/>
      <c r="C426" s="22"/>
      <c r="D426" s="22"/>
      <c r="E426" s="22"/>
      <c r="F426" s="22"/>
      <c r="G426" s="22"/>
      <c r="H426" s="22"/>
      <c r="I426" s="22"/>
      <c r="J426" s="21"/>
    </row>
    <row r="427" spans="1:10">
      <c r="A427" s="21"/>
      <c r="C427" s="22"/>
      <c r="D427" s="22"/>
      <c r="E427" s="22"/>
      <c r="F427" s="22"/>
      <c r="G427" s="22"/>
      <c r="H427" s="22"/>
      <c r="I427" s="22"/>
      <c r="J427" s="21"/>
    </row>
    <row r="428" spans="1:10">
      <c r="A428" s="21"/>
      <c r="C428" s="22"/>
      <c r="D428" s="22"/>
      <c r="E428" s="22"/>
      <c r="F428" s="22"/>
      <c r="G428" s="22"/>
      <c r="H428" s="22"/>
      <c r="I428" s="22"/>
      <c r="J428" s="21"/>
    </row>
    <row r="429" spans="1:10">
      <c r="A429" s="21"/>
      <c r="C429" s="22"/>
      <c r="D429" s="22"/>
      <c r="E429" s="22"/>
      <c r="F429" s="22"/>
      <c r="G429" s="22"/>
      <c r="H429" s="22"/>
      <c r="I429" s="22"/>
      <c r="J429" s="21"/>
    </row>
    <row r="430" spans="1:10">
      <c r="A430" s="21"/>
      <c r="C430" s="22"/>
      <c r="D430" s="22"/>
      <c r="E430" s="22"/>
      <c r="F430" s="22"/>
      <c r="G430" s="22"/>
      <c r="H430" s="22"/>
      <c r="I430" s="22"/>
      <c r="J430" s="21"/>
    </row>
    <row r="431" spans="1:10">
      <c r="A431" s="21"/>
      <c r="C431" s="22"/>
      <c r="D431" s="22"/>
      <c r="E431" s="22"/>
      <c r="F431" s="22"/>
      <c r="G431" s="22"/>
      <c r="H431" s="22"/>
      <c r="I431" s="22"/>
      <c r="J431" s="21"/>
    </row>
    <row r="432" spans="1:10">
      <c r="A432" s="21"/>
      <c r="C432" s="22"/>
      <c r="D432" s="22"/>
      <c r="E432" s="22"/>
      <c r="F432" s="22"/>
      <c r="G432" s="22"/>
      <c r="H432" s="22"/>
      <c r="I432" s="22"/>
      <c r="J432" s="21"/>
    </row>
    <row r="433" spans="1:10">
      <c r="A433" s="21"/>
      <c r="C433" s="22"/>
      <c r="D433" s="22"/>
      <c r="E433" s="22"/>
      <c r="F433" s="22"/>
      <c r="G433" s="22"/>
      <c r="H433" s="22"/>
      <c r="I433" s="22"/>
      <c r="J433" s="21"/>
    </row>
    <row r="434" spans="1:10">
      <c r="A434" s="21"/>
      <c r="C434" s="22"/>
      <c r="D434" s="22"/>
      <c r="E434" s="22"/>
      <c r="F434" s="22"/>
      <c r="G434" s="22"/>
      <c r="H434" s="22"/>
      <c r="I434" s="22"/>
      <c r="J434" s="21"/>
    </row>
    <row r="435" spans="1:10">
      <c r="A435" s="21"/>
      <c r="C435" s="22"/>
      <c r="D435" s="22"/>
      <c r="E435" s="22"/>
      <c r="F435" s="22"/>
      <c r="G435" s="22"/>
      <c r="H435" s="22"/>
      <c r="I435" s="22"/>
      <c r="J435" s="21"/>
    </row>
    <row r="436" spans="1:10">
      <c r="A436" s="21"/>
      <c r="C436" s="22"/>
      <c r="D436" s="22"/>
      <c r="E436" s="22"/>
      <c r="F436" s="22"/>
      <c r="G436" s="22"/>
      <c r="H436" s="22"/>
      <c r="I436" s="22"/>
      <c r="J436" s="21"/>
    </row>
    <row r="437" spans="1:10">
      <c r="A437" s="21"/>
      <c r="C437" s="22"/>
      <c r="D437" s="22"/>
      <c r="E437" s="22"/>
      <c r="F437" s="22"/>
      <c r="G437" s="22"/>
      <c r="H437" s="22"/>
      <c r="I437" s="22"/>
      <c r="J437" s="21"/>
    </row>
    <row r="438" spans="1:10">
      <c r="A438" s="21"/>
      <c r="C438" s="22"/>
      <c r="D438" s="22"/>
      <c r="E438" s="22"/>
      <c r="F438" s="22"/>
      <c r="G438" s="22"/>
      <c r="H438" s="22"/>
      <c r="I438" s="22"/>
      <c r="J438" s="21"/>
    </row>
    <row r="439" spans="1:10">
      <c r="A439" s="21"/>
      <c r="C439" s="22"/>
      <c r="D439" s="22"/>
      <c r="E439" s="22"/>
      <c r="F439" s="22"/>
      <c r="G439" s="22"/>
      <c r="H439" s="22"/>
      <c r="I439" s="22"/>
      <c r="J439" s="21"/>
    </row>
    <row r="440" spans="1:10">
      <c r="A440" s="21"/>
      <c r="C440" s="22"/>
      <c r="D440" s="22"/>
      <c r="E440" s="22"/>
      <c r="F440" s="22"/>
      <c r="G440" s="22"/>
      <c r="H440" s="22"/>
      <c r="I440" s="22"/>
      <c r="J440" s="21"/>
    </row>
    <row r="441" spans="1:10">
      <c r="A441" s="21"/>
      <c r="C441" s="22"/>
      <c r="D441" s="22"/>
      <c r="E441" s="22"/>
      <c r="F441" s="22"/>
      <c r="G441" s="22"/>
      <c r="H441" s="22"/>
      <c r="I441" s="22"/>
      <c r="J441" s="21"/>
    </row>
    <row r="442" spans="1:10">
      <c r="A442" s="21"/>
      <c r="C442" s="22"/>
      <c r="D442" s="22"/>
      <c r="E442" s="22"/>
      <c r="F442" s="22"/>
      <c r="G442" s="22"/>
      <c r="H442" s="22"/>
      <c r="I442" s="22"/>
      <c r="J442" s="21"/>
    </row>
    <row r="443" spans="1:10">
      <c r="A443" s="21"/>
      <c r="C443" s="22"/>
      <c r="D443" s="22"/>
      <c r="E443" s="22"/>
      <c r="F443" s="22"/>
      <c r="G443" s="22"/>
      <c r="H443" s="22"/>
      <c r="I443" s="22"/>
      <c r="J443" s="21"/>
    </row>
    <row r="444" spans="1:10">
      <c r="A444" s="21"/>
      <c r="C444" s="22"/>
      <c r="D444" s="22"/>
      <c r="E444" s="22"/>
      <c r="F444" s="22"/>
      <c r="G444" s="22"/>
      <c r="H444" s="22"/>
      <c r="I444" s="22"/>
      <c r="J444" s="21"/>
    </row>
    <row r="445" spans="1:10">
      <c r="A445" s="21"/>
      <c r="C445" s="22"/>
      <c r="D445" s="22"/>
      <c r="E445" s="22"/>
      <c r="F445" s="22"/>
      <c r="G445" s="22"/>
      <c r="H445" s="22"/>
      <c r="I445" s="22"/>
      <c r="J445" s="21"/>
    </row>
    <row r="446" spans="1:10">
      <c r="A446" s="21"/>
      <c r="C446" s="22"/>
      <c r="D446" s="22"/>
      <c r="E446" s="22"/>
      <c r="F446" s="22"/>
      <c r="G446" s="22"/>
      <c r="H446" s="22"/>
      <c r="I446" s="22"/>
      <c r="J446" s="21"/>
    </row>
    <row r="447" spans="1:10">
      <c r="A447" s="21"/>
      <c r="C447" s="22"/>
      <c r="D447" s="22"/>
      <c r="E447" s="22"/>
      <c r="F447" s="22"/>
      <c r="G447" s="22"/>
      <c r="H447" s="22"/>
      <c r="I447" s="22"/>
      <c r="J447" s="21"/>
    </row>
    <row r="448" spans="1:10">
      <c r="A448" s="21"/>
      <c r="C448" s="22"/>
      <c r="D448" s="22"/>
      <c r="E448" s="22"/>
      <c r="F448" s="22"/>
      <c r="G448" s="22"/>
      <c r="H448" s="22"/>
      <c r="I448" s="22"/>
      <c r="J448" s="21"/>
    </row>
    <row r="449" spans="1:10">
      <c r="A449" s="21"/>
      <c r="C449" s="22"/>
      <c r="D449" s="22"/>
      <c r="E449" s="22"/>
      <c r="F449" s="22"/>
      <c r="G449" s="22"/>
      <c r="H449" s="22"/>
      <c r="I449" s="22"/>
      <c r="J449" s="21"/>
    </row>
    <row r="450" spans="1:10">
      <c r="A450" s="21"/>
      <c r="C450" s="22"/>
      <c r="D450" s="22"/>
      <c r="E450" s="22"/>
      <c r="F450" s="22"/>
      <c r="G450" s="22"/>
      <c r="H450" s="22"/>
      <c r="I450" s="22"/>
      <c r="J450" s="21"/>
    </row>
    <row r="451" spans="1:10">
      <c r="A451" s="21"/>
      <c r="C451" s="22"/>
      <c r="D451" s="22"/>
      <c r="E451" s="22"/>
      <c r="F451" s="22"/>
      <c r="G451" s="22"/>
      <c r="H451" s="22"/>
      <c r="I451" s="22"/>
      <c r="J451" s="21"/>
    </row>
    <row r="452" spans="1:10">
      <c r="A452" s="21"/>
      <c r="C452" s="22"/>
      <c r="D452" s="22"/>
      <c r="E452" s="22"/>
      <c r="F452" s="22"/>
      <c r="G452" s="22"/>
      <c r="H452" s="22"/>
      <c r="I452" s="22"/>
      <c r="J452" s="21"/>
    </row>
    <row r="453" spans="1:10">
      <c r="A453" s="21"/>
      <c r="C453" s="22"/>
      <c r="D453" s="22"/>
      <c r="E453" s="22"/>
      <c r="F453" s="22"/>
      <c r="G453" s="22"/>
      <c r="H453" s="22"/>
      <c r="I453" s="22"/>
      <c r="J453" s="21"/>
    </row>
    <row r="454" spans="1:10">
      <c r="A454" s="21"/>
      <c r="C454" s="22"/>
      <c r="D454" s="22"/>
      <c r="E454" s="22"/>
      <c r="F454" s="22"/>
      <c r="G454" s="22"/>
      <c r="H454" s="22"/>
      <c r="I454" s="22"/>
      <c r="J454" s="21"/>
    </row>
    <row r="455" spans="1:10">
      <c r="A455" s="21"/>
      <c r="C455" s="22"/>
      <c r="D455" s="22"/>
      <c r="E455" s="22"/>
      <c r="F455" s="22"/>
      <c r="G455" s="22"/>
      <c r="H455" s="22"/>
      <c r="I455" s="22"/>
      <c r="J455" s="21"/>
    </row>
    <row r="456" spans="1:10">
      <c r="A456" s="21"/>
      <c r="C456" s="22"/>
      <c r="D456" s="22"/>
      <c r="E456" s="22"/>
      <c r="F456" s="22"/>
      <c r="G456" s="22"/>
      <c r="H456" s="22"/>
      <c r="I456" s="22"/>
      <c r="J456" s="21"/>
    </row>
    <row r="457" spans="1:10">
      <c r="A457" s="21"/>
      <c r="C457" s="22"/>
      <c r="D457" s="22"/>
      <c r="E457" s="22"/>
      <c r="F457" s="22"/>
      <c r="G457" s="22"/>
      <c r="H457" s="22"/>
      <c r="I457" s="22"/>
      <c r="J457" s="21"/>
    </row>
    <row r="458" spans="1:10">
      <c r="A458" s="21"/>
      <c r="C458" s="22"/>
      <c r="D458" s="22"/>
      <c r="E458" s="22"/>
      <c r="F458" s="22"/>
      <c r="G458" s="22"/>
      <c r="H458" s="22"/>
      <c r="I458" s="22"/>
      <c r="J458" s="21"/>
    </row>
    <row r="459" spans="1:10">
      <c r="A459" s="21"/>
      <c r="C459" s="22"/>
      <c r="D459" s="22"/>
      <c r="E459" s="22"/>
      <c r="F459" s="22"/>
      <c r="G459" s="22"/>
      <c r="H459" s="22"/>
      <c r="I459" s="22"/>
      <c r="J459" s="21"/>
    </row>
    <row r="460" spans="1:10">
      <c r="A460" s="21"/>
      <c r="C460" s="22"/>
      <c r="D460" s="22"/>
      <c r="E460" s="22"/>
      <c r="F460" s="22"/>
      <c r="G460" s="22"/>
      <c r="H460" s="22"/>
      <c r="I460" s="22"/>
      <c r="J460" s="21"/>
    </row>
    <row r="461" spans="1:10">
      <c r="A461" s="21"/>
      <c r="C461" s="22"/>
      <c r="D461" s="22"/>
      <c r="E461" s="22"/>
      <c r="F461" s="22"/>
      <c r="G461" s="22"/>
      <c r="H461" s="22"/>
      <c r="I461" s="22"/>
      <c r="J461" s="21"/>
    </row>
    <row r="462" spans="1:10">
      <c r="A462" s="21"/>
      <c r="C462" s="22"/>
      <c r="D462" s="22"/>
      <c r="E462" s="22"/>
      <c r="F462" s="22"/>
      <c r="G462" s="22"/>
      <c r="H462" s="22"/>
      <c r="I462" s="22"/>
      <c r="J462" s="21"/>
    </row>
    <row r="463" spans="1:10">
      <c r="A463" s="21"/>
      <c r="C463" s="22"/>
      <c r="D463" s="22"/>
      <c r="E463" s="22"/>
      <c r="F463" s="22"/>
      <c r="G463" s="22"/>
      <c r="H463" s="22"/>
      <c r="I463" s="22"/>
      <c r="J463" s="21"/>
    </row>
    <row r="464" spans="1:10">
      <c r="A464" s="21"/>
      <c r="C464" s="22"/>
      <c r="D464" s="22"/>
      <c r="E464" s="22"/>
      <c r="F464" s="22"/>
      <c r="G464" s="22"/>
      <c r="H464" s="22"/>
      <c r="I464" s="22"/>
      <c r="J464" s="21"/>
    </row>
    <row r="465" spans="1:10">
      <c r="A465" s="21"/>
      <c r="C465" s="22"/>
      <c r="D465" s="22"/>
      <c r="E465" s="22"/>
      <c r="F465" s="22"/>
      <c r="G465" s="22"/>
      <c r="H465" s="22"/>
      <c r="I465" s="22"/>
      <c r="J465" s="21"/>
    </row>
    <row r="466" spans="1:10">
      <c r="A466" s="21"/>
      <c r="C466" s="22"/>
      <c r="D466" s="22"/>
      <c r="E466" s="22"/>
      <c r="F466" s="22"/>
      <c r="G466" s="22"/>
      <c r="H466" s="22"/>
      <c r="I466" s="22"/>
      <c r="J466" s="21"/>
    </row>
    <row r="467" spans="1:10">
      <c r="A467" s="21"/>
      <c r="C467" s="22"/>
      <c r="D467" s="22"/>
      <c r="E467" s="22"/>
      <c r="F467" s="22"/>
      <c r="G467" s="22"/>
      <c r="H467" s="22"/>
      <c r="I467" s="22"/>
      <c r="J467" s="21"/>
    </row>
    <row r="468" spans="1:10">
      <c r="A468" s="21"/>
      <c r="C468" s="22"/>
      <c r="D468" s="22"/>
      <c r="E468" s="22"/>
      <c r="F468" s="22"/>
      <c r="G468" s="22"/>
      <c r="H468" s="22"/>
      <c r="I468" s="22"/>
      <c r="J468" s="21"/>
    </row>
    <row r="469" spans="1:10">
      <c r="A469" s="21"/>
      <c r="C469" s="22"/>
      <c r="D469" s="22"/>
      <c r="E469" s="22"/>
      <c r="F469" s="22"/>
      <c r="G469" s="22"/>
      <c r="H469" s="22"/>
      <c r="I469" s="22"/>
      <c r="J469" s="21"/>
    </row>
    <row r="470" spans="1:10">
      <c r="A470" s="21"/>
      <c r="C470" s="22"/>
      <c r="D470" s="22"/>
      <c r="E470" s="22"/>
      <c r="F470" s="22"/>
      <c r="G470" s="22"/>
      <c r="H470" s="22"/>
      <c r="I470" s="22"/>
      <c r="J470" s="21"/>
    </row>
    <row r="471" spans="1:10">
      <c r="A471" s="21"/>
      <c r="C471" s="22"/>
      <c r="D471" s="22"/>
      <c r="E471" s="22"/>
      <c r="F471" s="22"/>
      <c r="G471" s="22"/>
      <c r="H471" s="22"/>
      <c r="I471" s="22"/>
      <c r="J471" s="21"/>
    </row>
    <row r="472" spans="1:10">
      <c r="A472" s="21"/>
      <c r="C472" s="22"/>
      <c r="D472" s="22"/>
      <c r="E472" s="22"/>
      <c r="F472" s="22"/>
      <c r="G472" s="22"/>
      <c r="H472" s="22"/>
      <c r="I472" s="22"/>
      <c r="J472" s="21"/>
    </row>
    <row r="473" spans="1:10">
      <c r="A473" s="21"/>
      <c r="C473" s="22"/>
      <c r="D473" s="22"/>
      <c r="E473" s="22"/>
      <c r="F473" s="22"/>
      <c r="G473" s="22"/>
      <c r="H473" s="22"/>
      <c r="I473" s="22"/>
      <c r="J473" s="21"/>
    </row>
    <row r="474" spans="1:10">
      <c r="A474" s="21"/>
      <c r="C474" s="22"/>
      <c r="D474" s="22"/>
      <c r="E474" s="22"/>
      <c r="F474" s="22"/>
      <c r="G474" s="22"/>
      <c r="H474" s="22"/>
      <c r="I474" s="22"/>
      <c r="J474" s="21"/>
    </row>
    <row r="475" spans="1:10">
      <c r="A475" s="21"/>
      <c r="C475" s="22"/>
      <c r="D475" s="22"/>
      <c r="E475" s="22"/>
      <c r="F475" s="22"/>
      <c r="G475" s="22"/>
      <c r="H475" s="22"/>
      <c r="I475" s="22"/>
      <c r="J475" s="21"/>
    </row>
    <row r="476" spans="1:10">
      <c r="A476" s="21"/>
      <c r="C476" s="22"/>
      <c r="D476" s="22"/>
      <c r="E476" s="22"/>
      <c r="F476" s="22"/>
      <c r="G476" s="22"/>
      <c r="H476" s="22"/>
      <c r="I476" s="22"/>
      <c r="J476" s="21"/>
    </row>
    <row r="477" spans="1:10">
      <c r="A477" s="21"/>
      <c r="C477" s="22"/>
      <c r="D477" s="22"/>
      <c r="E477" s="22"/>
      <c r="F477" s="22"/>
      <c r="G477" s="22"/>
      <c r="H477" s="22"/>
      <c r="I477" s="22"/>
      <c r="J477" s="21"/>
    </row>
    <row r="478" spans="1:10">
      <c r="A478" s="21"/>
      <c r="C478" s="22"/>
      <c r="D478" s="22"/>
      <c r="E478" s="22"/>
      <c r="F478" s="22"/>
      <c r="G478" s="22"/>
      <c r="H478" s="22"/>
      <c r="I478" s="22"/>
      <c r="J478" s="21"/>
    </row>
    <row r="479" spans="1:10">
      <c r="A479" s="21"/>
      <c r="C479" s="22"/>
      <c r="D479" s="22"/>
      <c r="E479" s="22"/>
      <c r="F479" s="22"/>
      <c r="G479" s="22"/>
      <c r="H479" s="22"/>
      <c r="I479" s="22"/>
      <c r="J479" s="21"/>
    </row>
    <row r="480" spans="1:10">
      <c r="A480" s="21"/>
      <c r="C480" s="22"/>
      <c r="D480" s="22"/>
      <c r="E480" s="22"/>
      <c r="F480" s="22"/>
      <c r="G480" s="22"/>
      <c r="H480" s="22"/>
      <c r="I480" s="22"/>
      <c r="J480" s="21"/>
    </row>
    <row r="481" spans="1:10">
      <c r="A481" s="21"/>
      <c r="C481" s="22"/>
      <c r="D481" s="22"/>
      <c r="E481" s="22"/>
      <c r="F481" s="22"/>
      <c r="G481" s="22"/>
      <c r="H481" s="22"/>
      <c r="I481" s="22"/>
      <c r="J481" s="21"/>
    </row>
    <row r="482" spans="1:10">
      <c r="A482" s="21"/>
      <c r="C482" s="22"/>
      <c r="D482" s="22"/>
      <c r="E482" s="22"/>
      <c r="F482" s="22"/>
      <c r="G482" s="22"/>
      <c r="H482" s="22"/>
      <c r="I482" s="22"/>
      <c r="J482" s="21"/>
    </row>
    <row r="483" spans="1:10">
      <c r="A483" s="21"/>
      <c r="C483" s="22"/>
      <c r="D483" s="22"/>
      <c r="E483" s="22"/>
      <c r="F483" s="22"/>
      <c r="G483" s="22"/>
      <c r="H483" s="22"/>
      <c r="I483" s="22"/>
      <c r="J483" s="21"/>
    </row>
    <row r="484" spans="1:10">
      <c r="A484" s="21"/>
      <c r="C484" s="22"/>
      <c r="D484" s="22"/>
      <c r="E484" s="22"/>
      <c r="F484" s="22"/>
      <c r="G484" s="22"/>
      <c r="H484" s="22"/>
      <c r="I484" s="22"/>
      <c r="J484" s="21"/>
    </row>
    <row r="485" spans="1:10">
      <c r="A485" s="21"/>
      <c r="C485" s="22"/>
      <c r="D485" s="22"/>
      <c r="E485" s="22"/>
      <c r="F485" s="22"/>
      <c r="G485" s="22"/>
      <c r="H485" s="22"/>
      <c r="I485" s="22"/>
      <c r="J485" s="21"/>
    </row>
    <row r="486" spans="1:10">
      <c r="A486" s="21"/>
      <c r="C486" s="22"/>
      <c r="D486" s="22"/>
      <c r="E486" s="22"/>
      <c r="F486" s="22"/>
      <c r="G486" s="22"/>
      <c r="H486" s="22"/>
      <c r="I486" s="22"/>
      <c r="J486" s="21"/>
    </row>
    <row r="487" spans="1:10">
      <c r="A487" s="21"/>
      <c r="C487" s="22"/>
      <c r="D487" s="22"/>
      <c r="E487" s="22"/>
      <c r="F487" s="22"/>
      <c r="G487" s="22"/>
      <c r="H487" s="22"/>
      <c r="I487" s="22"/>
      <c r="J487" s="21"/>
    </row>
    <row r="488" spans="1:10">
      <c r="A488" s="21"/>
      <c r="C488" s="22"/>
      <c r="D488" s="22"/>
      <c r="E488" s="22"/>
      <c r="F488" s="22"/>
      <c r="G488" s="22"/>
      <c r="H488" s="22"/>
      <c r="I488" s="22"/>
      <c r="J488" s="21"/>
    </row>
    <row r="489" spans="1:10">
      <c r="A489" s="21"/>
      <c r="C489" s="22"/>
      <c r="D489" s="22"/>
      <c r="E489" s="22"/>
      <c r="F489" s="22"/>
      <c r="G489" s="22"/>
      <c r="H489" s="22"/>
      <c r="I489" s="22"/>
      <c r="J489" s="21"/>
    </row>
    <row r="490" spans="1:10">
      <c r="A490" s="21"/>
      <c r="C490" s="22"/>
      <c r="D490" s="22"/>
      <c r="E490" s="22"/>
      <c r="F490" s="22"/>
      <c r="G490" s="22"/>
      <c r="H490" s="22"/>
      <c r="I490" s="22"/>
      <c r="J490" s="21"/>
    </row>
    <row r="491" spans="1:10">
      <c r="A491" s="21"/>
      <c r="C491" s="22"/>
      <c r="D491" s="22"/>
      <c r="E491" s="22"/>
      <c r="F491" s="22"/>
      <c r="G491" s="22"/>
      <c r="H491" s="22"/>
      <c r="I491" s="22"/>
      <c r="J491" s="21"/>
    </row>
    <row r="492" spans="1:10">
      <c r="A492" s="21"/>
      <c r="C492" s="22"/>
      <c r="D492" s="22"/>
      <c r="E492" s="22"/>
      <c r="F492" s="22"/>
      <c r="G492" s="22"/>
      <c r="H492" s="22"/>
      <c r="I492" s="22"/>
      <c r="J492" s="21"/>
    </row>
    <row r="493" spans="1:10">
      <c r="A493" s="21"/>
      <c r="C493" s="22"/>
      <c r="D493" s="22"/>
      <c r="E493" s="22"/>
      <c r="F493" s="22"/>
      <c r="G493" s="22"/>
      <c r="H493" s="22"/>
      <c r="I493" s="22"/>
      <c r="J493" s="21"/>
    </row>
    <row r="494" spans="1:10">
      <c r="A494" s="21"/>
      <c r="C494" s="22"/>
      <c r="D494" s="22"/>
      <c r="E494" s="22"/>
      <c r="F494" s="22"/>
      <c r="G494" s="22"/>
      <c r="H494" s="22"/>
      <c r="I494" s="22"/>
      <c r="J494" s="21"/>
    </row>
    <row r="495" spans="1:10">
      <c r="A495" s="21"/>
      <c r="C495" s="22"/>
      <c r="D495" s="22"/>
      <c r="E495" s="22"/>
      <c r="F495" s="22"/>
      <c r="G495" s="22"/>
      <c r="H495" s="22"/>
      <c r="I495" s="22"/>
      <c r="J495" s="21"/>
    </row>
    <row r="496" spans="1:10">
      <c r="A496" s="21"/>
      <c r="C496" s="22"/>
      <c r="D496" s="22"/>
      <c r="E496" s="22"/>
      <c r="F496" s="22"/>
      <c r="G496" s="22"/>
      <c r="H496" s="22"/>
      <c r="I496" s="22"/>
      <c r="J496" s="21"/>
    </row>
    <row r="497" spans="1:10">
      <c r="A497" s="21"/>
      <c r="C497" s="22"/>
      <c r="D497" s="22"/>
      <c r="E497" s="22"/>
      <c r="F497" s="22"/>
      <c r="G497" s="22"/>
      <c r="H497" s="22"/>
      <c r="I497" s="22"/>
      <c r="J497" s="21"/>
    </row>
    <row r="498" spans="1:10">
      <c r="A498" s="21"/>
      <c r="C498" s="22"/>
      <c r="D498" s="22"/>
      <c r="E498" s="22"/>
      <c r="F498" s="22"/>
      <c r="G498" s="22"/>
      <c r="H498" s="22"/>
      <c r="I498" s="22"/>
      <c r="J498" s="21"/>
    </row>
    <row r="499" spans="1:10">
      <c r="A499" s="21"/>
      <c r="C499" s="22"/>
      <c r="D499" s="22"/>
      <c r="E499" s="22"/>
      <c r="F499" s="22"/>
      <c r="G499" s="22"/>
      <c r="H499" s="22"/>
      <c r="I499" s="22"/>
      <c r="J499" s="21"/>
    </row>
    <row r="500" spans="1:10">
      <c r="A500" s="21"/>
      <c r="C500" s="22"/>
      <c r="D500" s="22"/>
      <c r="E500" s="22"/>
      <c r="F500" s="22"/>
      <c r="G500" s="22"/>
      <c r="H500" s="22"/>
      <c r="I500" s="22"/>
      <c r="J500" s="21"/>
    </row>
    <row r="501" spans="1:10">
      <c r="A501" s="21"/>
      <c r="C501" s="22"/>
      <c r="D501" s="22"/>
      <c r="E501" s="22"/>
      <c r="F501" s="22"/>
      <c r="G501" s="22"/>
      <c r="H501" s="22"/>
      <c r="I501" s="22"/>
      <c r="J501" s="21"/>
    </row>
    <row r="502" spans="1:10">
      <c r="A502" s="21"/>
      <c r="C502" s="22"/>
      <c r="D502" s="22"/>
      <c r="E502" s="22"/>
      <c r="F502" s="22"/>
      <c r="G502" s="22"/>
      <c r="H502" s="22"/>
      <c r="I502" s="22"/>
      <c r="J502" s="21"/>
    </row>
    <row r="503" spans="1:10">
      <c r="A503" s="21"/>
      <c r="C503" s="22"/>
      <c r="D503" s="22"/>
      <c r="E503" s="22"/>
      <c r="F503" s="22"/>
      <c r="G503" s="22"/>
      <c r="H503" s="22"/>
      <c r="I503" s="22"/>
      <c r="J503" s="21"/>
    </row>
    <row r="504" spans="1:10">
      <c r="A504" s="21"/>
      <c r="C504" s="22"/>
      <c r="D504" s="22"/>
      <c r="E504" s="22"/>
      <c r="F504" s="22"/>
      <c r="G504" s="22"/>
      <c r="H504" s="22"/>
      <c r="I504" s="22"/>
      <c r="J504" s="21"/>
    </row>
    <row r="505" spans="1:10">
      <c r="A505" s="21"/>
      <c r="C505" s="22"/>
      <c r="D505" s="22"/>
      <c r="E505" s="22"/>
      <c r="F505" s="22"/>
      <c r="G505" s="22"/>
      <c r="H505" s="22"/>
      <c r="I505" s="22"/>
      <c r="J505" s="21"/>
    </row>
    <row r="506" spans="1:10">
      <c r="A506" s="21"/>
      <c r="C506" s="22"/>
      <c r="D506" s="22"/>
      <c r="E506" s="22"/>
      <c r="F506" s="22"/>
      <c r="G506" s="22"/>
      <c r="H506" s="22"/>
      <c r="I506" s="22"/>
      <c r="J506" s="21"/>
    </row>
    <row r="507" spans="1:10">
      <c r="A507" s="21"/>
      <c r="C507" s="22"/>
      <c r="D507" s="22"/>
      <c r="E507" s="22"/>
      <c r="F507" s="22"/>
      <c r="G507" s="22"/>
      <c r="H507" s="22"/>
      <c r="I507" s="22"/>
      <c r="J507" s="21"/>
    </row>
    <row r="508" spans="1:10">
      <c r="A508" s="21"/>
      <c r="C508" s="22"/>
      <c r="D508" s="22"/>
      <c r="E508" s="22"/>
      <c r="F508" s="22"/>
      <c r="G508" s="22"/>
      <c r="H508" s="22"/>
      <c r="I508" s="22"/>
      <c r="J508" s="21"/>
    </row>
    <row r="509" spans="1:10">
      <c r="A509" s="21"/>
      <c r="C509" s="22"/>
      <c r="D509" s="22"/>
      <c r="E509" s="22"/>
      <c r="F509" s="22"/>
      <c r="G509" s="22"/>
      <c r="H509" s="22"/>
      <c r="I509" s="22"/>
      <c r="J509" s="21"/>
    </row>
    <row r="510" spans="1:10">
      <c r="A510" s="21"/>
      <c r="C510" s="22"/>
      <c r="D510" s="22"/>
      <c r="E510" s="22"/>
      <c r="F510" s="22"/>
      <c r="G510" s="22"/>
      <c r="H510" s="22"/>
      <c r="I510" s="22"/>
      <c r="J510" s="21"/>
    </row>
    <row r="511" spans="1:10">
      <c r="A511" s="21"/>
      <c r="C511" s="22"/>
      <c r="D511" s="22"/>
      <c r="E511" s="22"/>
      <c r="F511" s="22"/>
      <c r="G511" s="22"/>
      <c r="H511" s="22"/>
      <c r="I511" s="22"/>
      <c r="J511" s="21"/>
    </row>
    <row r="512" spans="1:10">
      <c r="A512" s="21"/>
      <c r="C512" s="22"/>
      <c r="D512" s="22"/>
      <c r="E512" s="22"/>
      <c r="F512" s="22"/>
      <c r="G512" s="22"/>
      <c r="H512" s="22"/>
      <c r="I512" s="22"/>
      <c r="J512" s="21"/>
    </row>
    <row r="513" spans="1:10">
      <c r="A513" s="21"/>
      <c r="C513" s="22"/>
      <c r="D513" s="22"/>
      <c r="E513" s="22"/>
      <c r="F513" s="22"/>
      <c r="G513" s="22"/>
      <c r="H513" s="22"/>
      <c r="I513" s="22"/>
      <c r="J513" s="21"/>
    </row>
    <row r="514" spans="1:10">
      <c r="A514" s="21"/>
      <c r="C514" s="22"/>
      <c r="D514" s="22"/>
      <c r="E514" s="22"/>
      <c r="F514" s="22"/>
      <c r="G514" s="22"/>
      <c r="H514" s="22"/>
      <c r="I514" s="22"/>
      <c r="J514" s="21"/>
    </row>
    <row r="515" spans="1:10">
      <c r="A515" s="21"/>
      <c r="C515" s="22"/>
      <c r="D515" s="22"/>
      <c r="E515" s="22"/>
      <c r="F515" s="22"/>
      <c r="G515" s="22"/>
      <c r="H515" s="22"/>
      <c r="I515" s="22"/>
      <c r="J515" s="21"/>
    </row>
    <row r="516" spans="1:10">
      <c r="A516" s="21"/>
      <c r="C516" s="22"/>
      <c r="D516" s="22"/>
      <c r="E516" s="22"/>
      <c r="F516" s="22"/>
      <c r="G516" s="22"/>
      <c r="H516" s="22"/>
      <c r="I516" s="22"/>
      <c r="J516" s="21"/>
    </row>
    <row r="517" spans="1:10">
      <c r="A517" s="21"/>
      <c r="C517" s="22"/>
      <c r="D517" s="22"/>
      <c r="E517" s="22"/>
      <c r="F517" s="22"/>
      <c r="G517" s="22"/>
      <c r="H517" s="22"/>
      <c r="I517" s="22"/>
      <c r="J517" s="21"/>
    </row>
    <row r="518" spans="1:10">
      <c r="A518" s="21"/>
      <c r="C518" s="22"/>
      <c r="D518" s="22"/>
      <c r="E518" s="22"/>
      <c r="F518" s="22"/>
      <c r="G518" s="22"/>
      <c r="H518" s="22"/>
      <c r="I518" s="22"/>
      <c r="J518" s="21"/>
    </row>
    <row r="519" spans="1:10">
      <c r="A519" s="21"/>
      <c r="C519" s="22"/>
      <c r="D519" s="22"/>
      <c r="E519" s="22"/>
      <c r="F519" s="22"/>
      <c r="G519" s="22"/>
      <c r="H519" s="22"/>
      <c r="I519" s="22"/>
      <c r="J519" s="21"/>
    </row>
    <row r="520" spans="1:10">
      <c r="A520" s="21"/>
      <c r="C520" s="22"/>
      <c r="D520" s="22"/>
      <c r="E520" s="22"/>
      <c r="F520" s="22"/>
      <c r="G520" s="22"/>
      <c r="H520" s="22"/>
      <c r="I520" s="22"/>
      <c r="J520" s="21"/>
    </row>
    <row r="521" spans="1:10">
      <c r="A521" s="21"/>
      <c r="C521" s="22"/>
      <c r="D521" s="22"/>
      <c r="E521" s="22"/>
      <c r="F521" s="22"/>
      <c r="G521" s="22"/>
      <c r="H521" s="22"/>
      <c r="I521" s="22"/>
      <c r="J521" s="21"/>
    </row>
    <row r="522" spans="1:10">
      <c r="A522" s="21"/>
      <c r="C522" s="22"/>
      <c r="D522" s="22"/>
      <c r="E522" s="22"/>
      <c r="F522" s="22"/>
      <c r="G522" s="22"/>
      <c r="H522" s="22"/>
      <c r="I522" s="22"/>
      <c r="J522" s="21"/>
    </row>
    <row r="523" spans="1:10">
      <c r="A523" s="21"/>
      <c r="C523" s="22"/>
      <c r="D523" s="22"/>
      <c r="E523" s="22"/>
      <c r="F523" s="22"/>
      <c r="G523" s="22"/>
      <c r="H523" s="22"/>
      <c r="I523" s="22"/>
      <c r="J523" s="21"/>
    </row>
    <row r="524" spans="1:10">
      <c r="A524" s="21"/>
      <c r="C524" s="22"/>
      <c r="D524" s="22"/>
      <c r="E524" s="22"/>
      <c r="F524" s="22"/>
      <c r="G524" s="22"/>
      <c r="H524" s="22"/>
      <c r="I524" s="22"/>
      <c r="J524" s="21"/>
    </row>
    <row r="525" spans="1:10">
      <c r="A525" s="21"/>
      <c r="C525" s="22"/>
      <c r="D525" s="22"/>
      <c r="E525" s="22"/>
      <c r="F525" s="22"/>
      <c r="G525" s="22"/>
      <c r="H525" s="22"/>
      <c r="I525" s="22"/>
      <c r="J525" s="21"/>
    </row>
    <row r="526" spans="1:10">
      <c r="A526" s="21"/>
      <c r="C526" s="22"/>
      <c r="D526" s="22"/>
      <c r="E526" s="22"/>
      <c r="F526" s="22"/>
      <c r="G526" s="22"/>
      <c r="H526" s="22"/>
      <c r="I526" s="22"/>
      <c r="J526" s="21"/>
    </row>
    <row r="527" spans="1:10">
      <c r="A527" s="21"/>
      <c r="C527" s="22"/>
      <c r="D527" s="22"/>
      <c r="E527" s="22"/>
      <c r="F527" s="22"/>
      <c r="G527" s="22"/>
      <c r="H527" s="22"/>
      <c r="I527" s="22"/>
      <c r="J527" s="21"/>
    </row>
    <row r="528" spans="1:10">
      <c r="A528" s="21"/>
      <c r="C528" s="22"/>
      <c r="D528" s="22"/>
      <c r="E528" s="22"/>
      <c r="F528" s="22"/>
      <c r="G528" s="22"/>
      <c r="H528" s="22"/>
      <c r="I528" s="22"/>
      <c r="J528" s="21"/>
    </row>
    <row r="529" spans="1:10">
      <c r="A529" s="21"/>
      <c r="C529" s="22"/>
      <c r="D529" s="22"/>
      <c r="E529" s="22"/>
      <c r="F529" s="22"/>
      <c r="G529" s="22"/>
      <c r="H529" s="22"/>
      <c r="I529" s="22"/>
      <c r="J529" s="21"/>
    </row>
    <row r="530" spans="1:10">
      <c r="A530" s="21"/>
      <c r="C530" s="22"/>
      <c r="D530" s="22"/>
      <c r="E530" s="22"/>
      <c r="F530" s="22"/>
      <c r="G530" s="22"/>
      <c r="H530" s="22"/>
      <c r="I530" s="22"/>
      <c r="J530" s="21"/>
    </row>
    <row r="531" spans="1:10">
      <c r="A531" s="21"/>
      <c r="C531" s="22"/>
      <c r="D531" s="22"/>
      <c r="E531" s="22"/>
      <c r="F531" s="22"/>
      <c r="G531" s="22"/>
      <c r="H531" s="22"/>
      <c r="I531" s="22"/>
      <c r="J531" s="21"/>
    </row>
    <row r="532" spans="1:10">
      <c r="A532" s="21"/>
      <c r="C532" s="22"/>
      <c r="D532" s="22"/>
      <c r="E532" s="22"/>
      <c r="F532" s="22"/>
      <c r="G532" s="22"/>
      <c r="H532" s="22"/>
      <c r="I532" s="22"/>
      <c r="J532" s="21"/>
    </row>
    <row r="533" spans="1:10">
      <c r="A533" s="21"/>
      <c r="C533" s="22"/>
      <c r="D533" s="22"/>
      <c r="E533" s="22"/>
      <c r="F533" s="22"/>
      <c r="G533" s="22"/>
      <c r="H533" s="22"/>
      <c r="I533" s="22"/>
      <c r="J533" s="21"/>
    </row>
    <row r="534" spans="1:10">
      <c r="A534" s="21"/>
      <c r="C534" s="22"/>
      <c r="D534" s="22"/>
      <c r="E534" s="22"/>
      <c r="F534" s="22"/>
      <c r="G534" s="22"/>
      <c r="H534" s="22"/>
      <c r="I534" s="22"/>
      <c r="J534" s="21"/>
    </row>
    <row r="535" spans="1:10">
      <c r="A535" s="21"/>
      <c r="C535" s="22"/>
      <c r="D535" s="22"/>
      <c r="E535" s="22"/>
      <c r="F535" s="22"/>
      <c r="G535" s="22"/>
      <c r="H535" s="22"/>
      <c r="I535" s="22"/>
      <c r="J535" s="21"/>
    </row>
    <row r="536" spans="1:10">
      <c r="A536" s="21"/>
      <c r="C536" s="22"/>
      <c r="D536" s="22"/>
      <c r="E536" s="22"/>
      <c r="F536" s="22"/>
      <c r="G536" s="22"/>
      <c r="H536" s="22"/>
      <c r="I536" s="22"/>
      <c r="J536" s="21"/>
    </row>
    <row r="537" spans="1:10">
      <c r="A537" s="21"/>
      <c r="C537" s="22"/>
      <c r="D537" s="22"/>
      <c r="E537" s="22"/>
      <c r="F537" s="22"/>
      <c r="G537" s="22"/>
      <c r="H537" s="22"/>
      <c r="I537" s="22"/>
      <c r="J537" s="21"/>
    </row>
    <row r="538" spans="1:10">
      <c r="A538" s="21"/>
      <c r="C538" s="22"/>
      <c r="D538" s="22"/>
      <c r="E538" s="22"/>
      <c r="F538" s="22"/>
      <c r="G538" s="22"/>
      <c r="H538" s="22"/>
      <c r="I538" s="22"/>
      <c r="J538" s="21"/>
    </row>
    <row r="539" spans="1:10">
      <c r="A539" s="21"/>
      <c r="C539" s="22"/>
      <c r="D539" s="22"/>
      <c r="E539" s="22"/>
      <c r="F539" s="22"/>
      <c r="G539" s="22"/>
      <c r="H539" s="22"/>
      <c r="I539" s="22"/>
      <c r="J539" s="21"/>
    </row>
    <row r="540" spans="1:10">
      <c r="A540" s="21"/>
      <c r="C540" s="22"/>
      <c r="D540" s="22"/>
      <c r="E540" s="22"/>
      <c r="F540" s="22"/>
      <c r="G540" s="22"/>
      <c r="H540" s="22"/>
      <c r="I540" s="22"/>
      <c r="J540" s="21"/>
    </row>
    <row r="541" spans="1:10">
      <c r="A541" s="21"/>
      <c r="C541" s="22"/>
      <c r="D541" s="22"/>
      <c r="E541" s="22"/>
      <c r="F541" s="22"/>
      <c r="G541" s="22"/>
      <c r="H541" s="22"/>
      <c r="I541" s="22"/>
      <c r="J541" s="21"/>
    </row>
    <row r="542" spans="1:10">
      <c r="A542" s="21"/>
      <c r="C542" s="22"/>
      <c r="D542" s="22"/>
      <c r="E542" s="22"/>
      <c r="F542" s="22"/>
      <c r="G542" s="22"/>
      <c r="H542" s="22"/>
      <c r="I542" s="22"/>
      <c r="J542" s="21"/>
    </row>
    <row r="543" spans="1:10">
      <c r="A543" s="21"/>
      <c r="C543" s="22"/>
      <c r="D543" s="22"/>
      <c r="E543" s="22"/>
      <c r="F543" s="22"/>
      <c r="G543" s="22"/>
      <c r="H543" s="22"/>
      <c r="I543" s="22"/>
      <c r="J543" s="21"/>
    </row>
    <row r="544" spans="1:10">
      <c r="A544" s="21"/>
      <c r="C544" s="22"/>
      <c r="D544" s="22"/>
      <c r="E544" s="22"/>
      <c r="F544" s="22"/>
      <c r="G544" s="22"/>
      <c r="H544" s="22"/>
      <c r="I544" s="22"/>
      <c r="J544" s="21"/>
    </row>
    <row r="545" spans="1:10">
      <c r="A545" s="21"/>
      <c r="C545" s="22"/>
      <c r="D545" s="22"/>
      <c r="E545" s="22"/>
      <c r="F545" s="22"/>
      <c r="G545" s="22"/>
      <c r="H545" s="22"/>
      <c r="I545" s="22"/>
      <c r="J545" s="21"/>
    </row>
    <row r="546" spans="1:10">
      <c r="A546" s="21"/>
      <c r="C546" s="22"/>
      <c r="D546" s="22"/>
      <c r="E546" s="22"/>
      <c r="F546" s="22"/>
      <c r="G546" s="22"/>
      <c r="H546" s="22"/>
      <c r="I546" s="22"/>
      <c r="J546" s="21"/>
    </row>
    <row r="547" spans="1:10">
      <c r="A547" s="21"/>
      <c r="C547" s="22"/>
      <c r="D547" s="22"/>
      <c r="E547" s="22"/>
      <c r="F547" s="22"/>
      <c r="G547" s="22"/>
      <c r="H547" s="22"/>
      <c r="I547" s="22"/>
      <c r="J547" s="21"/>
    </row>
    <row r="548" spans="1:10">
      <c r="A548" s="21"/>
      <c r="C548" s="22"/>
      <c r="D548" s="22"/>
      <c r="E548" s="22"/>
      <c r="F548" s="22"/>
      <c r="G548" s="22"/>
      <c r="H548" s="22"/>
      <c r="I548" s="22"/>
      <c r="J548" s="21"/>
    </row>
    <row r="549" spans="1:10">
      <c r="A549" s="21"/>
      <c r="C549" s="22"/>
      <c r="D549" s="22"/>
      <c r="E549" s="22"/>
      <c r="F549" s="22"/>
      <c r="G549" s="22"/>
      <c r="H549" s="22"/>
      <c r="I549" s="22"/>
      <c r="J549" s="21"/>
    </row>
    <row r="550" spans="1:10">
      <c r="A550" s="21"/>
      <c r="C550" s="22"/>
      <c r="D550" s="22"/>
      <c r="E550" s="22"/>
      <c r="F550" s="22"/>
      <c r="G550" s="22"/>
      <c r="H550" s="22"/>
      <c r="I550" s="22"/>
      <c r="J550" s="21"/>
    </row>
    <row r="551" spans="1:10">
      <c r="A551" s="21"/>
      <c r="C551" s="22"/>
      <c r="D551" s="22"/>
      <c r="E551" s="22"/>
      <c r="F551" s="22"/>
      <c r="G551" s="22"/>
      <c r="H551" s="22"/>
      <c r="I551" s="22"/>
      <c r="J551" s="21"/>
    </row>
    <row r="552" spans="1:10">
      <c r="A552" s="21"/>
      <c r="C552" s="22"/>
      <c r="D552" s="22"/>
      <c r="E552" s="22"/>
      <c r="F552" s="22"/>
      <c r="G552" s="22"/>
      <c r="H552" s="22"/>
      <c r="I552" s="22"/>
      <c r="J552" s="21"/>
    </row>
    <row r="553" spans="1:10">
      <c r="A553" s="21"/>
      <c r="C553" s="22"/>
      <c r="D553" s="22"/>
      <c r="E553" s="22"/>
      <c r="F553" s="22"/>
      <c r="G553" s="22"/>
      <c r="H553" s="22"/>
      <c r="I553" s="22"/>
      <c r="J553" s="21"/>
    </row>
    <row r="554" spans="1:10">
      <c r="A554" s="21"/>
      <c r="C554" s="22"/>
      <c r="D554" s="22"/>
      <c r="E554" s="22"/>
      <c r="F554" s="22"/>
      <c r="G554" s="22"/>
      <c r="H554" s="22"/>
      <c r="I554" s="22"/>
      <c r="J554" s="21"/>
    </row>
    <row r="555" spans="1:10">
      <c r="A555" s="21"/>
      <c r="C555" s="22"/>
      <c r="D555" s="22"/>
      <c r="E555" s="22"/>
      <c r="F555" s="22"/>
      <c r="G555" s="22"/>
      <c r="H555" s="22"/>
      <c r="I555" s="22"/>
      <c r="J555" s="21"/>
    </row>
    <row r="556" spans="1:10">
      <c r="A556" s="21"/>
      <c r="C556" s="22"/>
      <c r="D556" s="22"/>
      <c r="E556" s="22"/>
      <c r="F556" s="22"/>
      <c r="G556" s="22"/>
      <c r="H556" s="22"/>
      <c r="I556" s="22"/>
      <c r="J556" s="21"/>
    </row>
    <row r="557" spans="1:10">
      <c r="A557" s="21"/>
      <c r="C557" s="22"/>
      <c r="D557" s="22"/>
      <c r="E557" s="22"/>
      <c r="F557" s="22"/>
      <c r="G557" s="22"/>
      <c r="H557" s="22"/>
      <c r="I557" s="22"/>
      <c r="J557" s="21"/>
    </row>
    <row r="558" spans="1:10">
      <c r="A558" s="21"/>
      <c r="C558" s="22"/>
      <c r="D558" s="22"/>
      <c r="E558" s="22"/>
      <c r="F558" s="22"/>
      <c r="G558" s="22"/>
      <c r="H558" s="22"/>
      <c r="I558" s="22"/>
      <c r="J558" s="21"/>
    </row>
    <row r="559" spans="1:10">
      <c r="A559" s="21"/>
      <c r="C559" s="22"/>
      <c r="D559" s="22"/>
      <c r="E559" s="22"/>
      <c r="F559" s="22"/>
      <c r="G559" s="22"/>
      <c r="H559" s="22"/>
      <c r="I559" s="22"/>
      <c r="J559" s="21"/>
    </row>
    <row r="560" spans="1:10">
      <c r="A560" s="21"/>
      <c r="C560" s="22"/>
      <c r="D560" s="22"/>
      <c r="E560" s="22"/>
      <c r="F560" s="22"/>
      <c r="G560" s="22"/>
      <c r="H560" s="22"/>
      <c r="I560" s="22"/>
      <c r="J560" s="21"/>
    </row>
    <row r="561" spans="1:10">
      <c r="A561" s="21"/>
      <c r="C561" s="22"/>
      <c r="D561" s="22"/>
      <c r="E561" s="22"/>
      <c r="F561" s="22"/>
      <c r="G561" s="22"/>
      <c r="H561" s="22"/>
      <c r="I561" s="22"/>
      <c r="J561" s="21"/>
    </row>
    <row r="562" spans="1:10">
      <c r="A562" s="21"/>
      <c r="C562" s="22"/>
      <c r="D562" s="22"/>
      <c r="E562" s="22"/>
      <c r="F562" s="22"/>
      <c r="G562" s="22"/>
      <c r="H562" s="22"/>
      <c r="I562" s="22"/>
      <c r="J562" s="21"/>
    </row>
    <row r="563" spans="1:10">
      <c r="A563" s="21"/>
      <c r="C563" s="22"/>
      <c r="D563" s="22"/>
      <c r="E563" s="22"/>
      <c r="F563" s="22"/>
      <c r="G563" s="22"/>
      <c r="H563" s="22"/>
      <c r="I563" s="22"/>
      <c r="J563" s="21"/>
    </row>
    <row r="564" spans="1:10">
      <c r="A564" s="21"/>
      <c r="C564" s="22"/>
      <c r="D564" s="22"/>
      <c r="E564" s="22"/>
      <c r="F564" s="22"/>
      <c r="G564" s="22"/>
      <c r="H564" s="22"/>
      <c r="I564" s="22"/>
      <c r="J564" s="21"/>
    </row>
    <row r="565" spans="1:10">
      <c r="A565" s="21"/>
      <c r="C565" s="22"/>
      <c r="D565" s="22"/>
      <c r="E565" s="22"/>
      <c r="F565" s="22"/>
      <c r="G565" s="22"/>
      <c r="H565" s="22"/>
      <c r="I565" s="22"/>
      <c r="J565" s="21"/>
    </row>
    <row r="566" spans="1:10">
      <c r="A566" s="21"/>
      <c r="C566" s="22"/>
      <c r="D566" s="22"/>
      <c r="E566" s="22"/>
      <c r="F566" s="22"/>
      <c r="G566" s="22"/>
      <c r="H566" s="22"/>
      <c r="I566" s="22"/>
      <c r="J566" s="21"/>
    </row>
    <row r="567" spans="1:10">
      <c r="A567" s="21"/>
      <c r="C567" s="22"/>
      <c r="D567" s="22"/>
      <c r="E567" s="22"/>
      <c r="F567" s="22"/>
      <c r="G567" s="22"/>
      <c r="H567" s="22"/>
      <c r="I567" s="22"/>
      <c r="J567" s="21"/>
    </row>
    <row r="568" spans="1:10">
      <c r="A568" s="21"/>
      <c r="C568" s="22"/>
      <c r="D568" s="22"/>
      <c r="E568" s="22"/>
      <c r="F568" s="22"/>
      <c r="G568" s="22"/>
      <c r="H568" s="22"/>
      <c r="I568" s="22"/>
      <c r="J568" s="21"/>
    </row>
    <row r="569" spans="1:10">
      <c r="A569" s="21"/>
      <c r="C569" s="22"/>
      <c r="D569" s="22"/>
      <c r="E569" s="22"/>
      <c r="F569" s="22"/>
      <c r="G569" s="22"/>
      <c r="H569" s="22"/>
      <c r="I569" s="22"/>
      <c r="J569" s="21"/>
    </row>
    <row r="570" spans="1:10">
      <c r="A570" s="21"/>
      <c r="C570" s="22"/>
      <c r="D570" s="22"/>
      <c r="E570" s="22"/>
      <c r="F570" s="22"/>
      <c r="G570" s="22"/>
      <c r="H570" s="22"/>
      <c r="I570" s="22"/>
      <c r="J570" s="21"/>
    </row>
    <row r="571" spans="1:10">
      <c r="A571" s="21"/>
      <c r="C571" s="22"/>
      <c r="D571" s="22"/>
      <c r="E571" s="22"/>
      <c r="F571" s="22"/>
      <c r="G571" s="22"/>
      <c r="H571" s="22"/>
      <c r="I571" s="22"/>
      <c r="J571" s="21"/>
    </row>
    <row r="572" spans="1:10">
      <c r="A572" s="21"/>
      <c r="C572" s="22"/>
      <c r="D572" s="22"/>
      <c r="E572" s="22"/>
      <c r="F572" s="22"/>
      <c r="G572" s="22"/>
      <c r="H572" s="22"/>
      <c r="I572" s="22"/>
      <c r="J572" s="21"/>
    </row>
    <row r="573" spans="1:10">
      <c r="A573" s="21"/>
      <c r="C573" s="22"/>
      <c r="D573" s="22"/>
      <c r="E573" s="22"/>
      <c r="F573" s="22"/>
      <c r="G573" s="22"/>
      <c r="H573" s="22"/>
      <c r="I573" s="22"/>
      <c r="J573" s="21"/>
    </row>
    <row r="574" spans="1:10">
      <c r="A574" s="21"/>
      <c r="C574" s="22"/>
      <c r="D574" s="22"/>
      <c r="E574" s="22"/>
      <c r="F574" s="22"/>
      <c r="G574" s="22"/>
      <c r="H574" s="22"/>
      <c r="I574" s="22"/>
      <c r="J574" s="21"/>
    </row>
    <row r="575" spans="1:10">
      <c r="A575" s="21"/>
      <c r="C575" s="22"/>
      <c r="D575" s="22"/>
      <c r="E575" s="22"/>
      <c r="F575" s="22"/>
      <c r="G575" s="22"/>
      <c r="H575" s="22"/>
      <c r="I575" s="22"/>
      <c r="J575" s="21"/>
    </row>
    <row r="576" spans="1:10">
      <c r="A576" s="21"/>
      <c r="C576" s="22"/>
      <c r="D576" s="22"/>
      <c r="E576" s="22"/>
      <c r="F576" s="22"/>
      <c r="G576" s="22"/>
      <c r="H576" s="22"/>
      <c r="I576" s="22"/>
      <c r="J576" s="21"/>
    </row>
    <row r="577" spans="1:10">
      <c r="A577" s="21"/>
      <c r="C577" s="22"/>
      <c r="D577" s="22"/>
      <c r="E577" s="22"/>
      <c r="F577" s="22"/>
      <c r="G577" s="22"/>
      <c r="H577" s="22"/>
      <c r="I577" s="22"/>
      <c r="J577" s="21"/>
    </row>
    <row r="578" spans="1:10">
      <c r="A578" s="21"/>
      <c r="C578" s="22"/>
      <c r="D578" s="22"/>
      <c r="E578" s="22"/>
      <c r="F578" s="22"/>
      <c r="G578" s="22"/>
      <c r="H578" s="22"/>
      <c r="I578" s="22"/>
      <c r="J578" s="21"/>
    </row>
    <row r="579" spans="1:10">
      <c r="A579" s="21"/>
      <c r="C579" s="22"/>
      <c r="D579" s="22"/>
      <c r="E579" s="22"/>
      <c r="F579" s="22"/>
      <c r="G579" s="22"/>
      <c r="H579" s="22"/>
      <c r="I579" s="22"/>
      <c r="J579" s="21"/>
    </row>
    <row r="580" spans="1:10">
      <c r="A580" s="21"/>
      <c r="C580" s="22"/>
      <c r="D580" s="22"/>
      <c r="E580" s="22"/>
      <c r="F580" s="22"/>
      <c r="G580" s="22"/>
      <c r="H580" s="22"/>
      <c r="I580" s="22"/>
      <c r="J580" s="21"/>
    </row>
    <row r="581" spans="1:10">
      <c r="A581" s="21"/>
      <c r="C581" s="22"/>
      <c r="D581" s="22"/>
      <c r="E581" s="22"/>
      <c r="F581" s="22"/>
      <c r="G581" s="22"/>
      <c r="H581" s="22"/>
      <c r="I581" s="22"/>
      <c r="J581" s="21"/>
    </row>
    <row r="582" spans="1:10">
      <c r="A582" s="21"/>
      <c r="C582" s="22"/>
      <c r="D582" s="22"/>
      <c r="E582" s="22"/>
      <c r="F582" s="22"/>
      <c r="G582" s="22"/>
      <c r="H582" s="22"/>
      <c r="I582" s="22"/>
      <c r="J582" s="21"/>
    </row>
    <row r="583" spans="1:10">
      <c r="A583" s="21"/>
      <c r="C583" s="22"/>
      <c r="D583" s="22"/>
      <c r="E583" s="22"/>
      <c r="F583" s="22"/>
      <c r="G583" s="22"/>
      <c r="H583" s="22"/>
      <c r="I583" s="22"/>
      <c r="J583" s="21"/>
    </row>
    <row r="584" spans="1:10">
      <c r="A584" s="21"/>
      <c r="C584" s="22"/>
      <c r="D584" s="22"/>
      <c r="E584" s="22"/>
      <c r="F584" s="22"/>
      <c r="G584" s="22"/>
      <c r="H584" s="22"/>
      <c r="I584" s="22"/>
      <c r="J584" s="21"/>
    </row>
    <row r="585" spans="1:10">
      <c r="A585" s="21"/>
      <c r="C585" s="22"/>
      <c r="D585" s="22"/>
      <c r="E585" s="22"/>
      <c r="F585" s="22"/>
      <c r="G585" s="22"/>
      <c r="H585" s="22"/>
      <c r="I585" s="22"/>
      <c r="J585" s="21"/>
    </row>
    <row r="586" spans="1:10">
      <c r="A586" s="21"/>
      <c r="C586" s="22"/>
      <c r="D586" s="22"/>
      <c r="E586" s="22"/>
      <c r="F586" s="22"/>
      <c r="G586" s="22"/>
      <c r="H586" s="22"/>
      <c r="I586" s="22"/>
      <c r="J586" s="21"/>
    </row>
    <row r="587" spans="1:10">
      <c r="A587" s="21"/>
      <c r="C587" s="22"/>
      <c r="D587" s="22"/>
      <c r="E587" s="22"/>
      <c r="F587" s="22"/>
      <c r="G587" s="22"/>
      <c r="H587" s="22"/>
      <c r="I587" s="22"/>
      <c r="J587" s="21"/>
    </row>
    <row r="588" spans="1:10">
      <c r="A588" s="21"/>
      <c r="C588" s="22"/>
      <c r="D588" s="22"/>
      <c r="E588" s="22"/>
      <c r="F588" s="22"/>
      <c r="G588" s="22"/>
      <c r="H588" s="22"/>
      <c r="I588" s="22"/>
      <c r="J588" s="21"/>
    </row>
    <row r="589" spans="1:10">
      <c r="A589" s="21"/>
      <c r="C589" s="22"/>
      <c r="D589" s="22"/>
      <c r="E589" s="22"/>
      <c r="F589" s="22"/>
      <c r="G589" s="22"/>
      <c r="H589" s="22"/>
      <c r="I589" s="22"/>
      <c r="J589" s="21"/>
    </row>
    <row r="590" spans="1:10">
      <c r="A590" s="21"/>
      <c r="C590" s="22"/>
      <c r="D590" s="22"/>
      <c r="E590" s="22"/>
      <c r="F590" s="22"/>
      <c r="G590" s="22"/>
      <c r="H590" s="22"/>
      <c r="I590" s="22"/>
      <c r="J590" s="21"/>
    </row>
    <row r="591" spans="1:10">
      <c r="A591" s="21"/>
      <c r="C591" s="22"/>
      <c r="D591" s="22"/>
      <c r="E591" s="22"/>
      <c r="F591" s="22"/>
      <c r="G591" s="22"/>
      <c r="H591" s="22"/>
      <c r="I591" s="22"/>
      <c r="J591" s="21"/>
    </row>
    <row r="592" spans="1:10">
      <c r="A592" s="21"/>
      <c r="C592" s="22"/>
      <c r="D592" s="22"/>
      <c r="E592" s="22"/>
      <c r="F592" s="22"/>
      <c r="G592" s="22"/>
      <c r="H592" s="22"/>
      <c r="I592" s="22"/>
      <c r="J592" s="21"/>
    </row>
    <row r="593" spans="1:10">
      <c r="A593" s="21"/>
      <c r="C593" s="22"/>
      <c r="D593" s="22"/>
      <c r="E593" s="22"/>
      <c r="F593" s="22"/>
      <c r="G593" s="22"/>
      <c r="H593" s="22"/>
      <c r="I593" s="22"/>
      <c r="J593" s="21"/>
    </row>
    <row r="594" spans="1:10">
      <c r="A594" s="21"/>
      <c r="C594" s="22"/>
      <c r="D594" s="22"/>
      <c r="E594" s="22"/>
      <c r="F594" s="22"/>
      <c r="G594" s="22"/>
      <c r="H594" s="22"/>
      <c r="I594" s="22"/>
      <c r="J594" s="21"/>
    </row>
    <row r="595" spans="1:10">
      <c r="A595" s="21"/>
      <c r="C595" s="22"/>
      <c r="D595" s="22"/>
      <c r="E595" s="22"/>
      <c r="F595" s="22"/>
      <c r="G595" s="22"/>
      <c r="H595" s="22"/>
      <c r="I595" s="22"/>
      <c r="J595" s="21"/>
    </row>
    <row r="596" spans="1:10">
      <c r="A596" s="21"/>
      <c r="C596" s="22"/>
      <c r="D596" s="22"/>
      <c r="E596" s="22"/>
      <c r="F596" s="22"/>
      <c r="G596" s="22"/>
      <c r="H596" s="22"/>
      <c r="I596" s="22"/>
      <c r="J596" s="21"/>
    </row>
    <row r="597" spans="1:10">
      <c r="A597" s="21"/>
      <c r="C597" s="22"/>
      <c r="D597" s="22"/>
      <c r="E597" s="22"/>
      <c r="F597" s="22"/>
      <c r="G597" s="22"/>
      <c r="H597" s="22"/>
      <c r="I597" s="22"/>
      <c r="J597" s="21"/>
    </row>
    <row r="598" spans="1:10">
      <c r="A598" s="21"/>
      <c r="C598" s="22"/>
      <c r="D598" s="22"/>
      <c r="E598" s="22"/>
      <c r="F598" s="22"/>
      <c r="G598" s="22"/>
      <c r="H598" s="22"/>
      <c r="I598" s="22"/>
      <c r="J598" s="21"/>
    </row>
    <row r="599" spans="1:10">
      <c r="A599" s="21"/>
      <c r="C599" s="22"/>
      <c r="D599" s="22"/>
      <c r="E599" s="22"/>
      <c r="F599" s="22"/>
      <c r="G599" s="22"/>
      <c r="H599" s="22"/>
      <c r="I599" s="22"/>
      <c r="J599" s="21"/>
    </row>
    <row r="600" spans="1:10">
      <c r="A600" s="21"/>
      <c r="C600" s="22"/>
      <c r="D600" s="22"/>
      <c r="E600" s="22"/>
      <c r="F600" s="22"/>
      <c r="G600" s="22"/>
      <c r="H600" s="22"/>
      <c r="I600" s="22"/>
      <c r="J600" s="21"/>
    </row>
    <row r="601" spans="1:10">
      <c r="A601" s="21"/>
      <c r="C601" s="22"/>
      <c r="D601" s="22"/>
      <c r="E601" s="22"/>
      <c r="F601" s="22"/>
      <c r="G601" s="22"/>
      <c r="H601" s="22"/>
      <c r="I601" s="22"/>
      <c r="J601" s="21"/>
    </row>
    <row r="602" spans="1:10">
      <c r="A602" s="21"/>
      <c r="C602" s="22"/>
      <c r="D602" s="22"/>
      <c r="E602" s="22"/>
      <c r="F602" s="22"/>
      <c r="G602" s="22"/>
      <c r="H602" s="22"/>
      <c r="I602" s="22"/>
      <c r="J602" s="21"/>
    </row>
    <row r="603" spans="1:10">
      <c r="A603" s="21"/>
      <c r="C603" s="22"/>
      <c r="D603" s="22"/>
      <c r="E603" s="22"/>
      <c r="F603" s="22"/>
      <c r="G603" s="22"/>
      <c r="H603" s="22"/>
      <c r="I603" s="22"/>
      <c r="J603" s="21"/>
    </row>
    <row r="604" spans="1:10">
      <c r="A604" s="21"/>
      <c r="C604" s="22"/>
      <c r="D604" s="22"/>
      <c r="E604" s="22"/>
      <c r="F604" s="22"/>
      <c r="G604" s="22"/>
      <c r="H604" s="22"/>
      <c r="I604" s="22"/>
      <c r="J604" s="21"/>
    </row>
    <row r="605" spans="1:10">
      <c r="A605" s="21"/>
      <c r="C605" s="22"/>
      <c r="D605" s="22"/>
      <c r="E605" s="22"/>
      <c r="F605" s="22"/>
      <c r="G605" s="22"/>
      <c r="H605" s="22"/>
      <c r="I605" s="22"/>
      <c r="J605" s="21"/>
    </row>
    <row r="606" spans="1:10">
      <c r="A606" s="21"/>
      <c r="C606" s="22"/>
      <c r="D606" s="22"/>
      <c r="E606" s="22"/>
      <c r="F606" s="22"/>
      <c r="G606" s="22"/>
      <c r="H606" s="22"/>
      <c r="I606" s="22"/>
      <c r="J606" s="21"/>
    </row>
    <row r="607" spans="1:10">
      <c r="A607" s="21"/>
      <c r="C607" s="22"/>
      <c r="D607" s="22"/>
      <c r="E607" s="22"/>
      <c r="F607" s="22"/>
      <c r="G607" s="22"/>
      <c r="H607" s="22"/>
      <c r="I607" s="22"/>
      <c r="J607" s="21"/>
    </row>
    <row r="608" spans="1:10">
      <c r="A608" s="21"/>
      <c r="C608" s="22"/>
      <c r="D608" s="22"/>
      <c r="E608" s="22"/>
      <c r="F608" s="22"/>
      <c r="G608" s="22"/>
      <c r="H608" s="22"/>
      <c r="I608" s="22"/>
      <c r="J608" s="21"/>
    </row>
    <row r="609" spans="1:10">
      <c r="A609" s="21"/>
      <c r="C609" s="22"/>
      <c r="D609" s="22"/>
      <c r="E609" s="22"/>
      <c r="F609" s="22"/>
      <c r="G609" s="22"/>
      <c r="H609" s="22"/>
      <c r="I609" s="22"/>
      <c r="J609" s="21"/>
    </row>
    <row r="610" spans="1:10">
      <c r="A610" s="21"/>
      <c r="C610" s="22"/>
      <c r="D610" s="22"/>
      <c r="E610" s="22"/>
      <c r="F610" s="22"/>
      <c r="G610" s="22"/>
      <c r="H610" s="22"/>
      <c r="I610" s="22"/>
      <c r="J610" s="21"/>
    </row>
    <row r="611" spans="1:10">
      <c r="A611" s="21"/>
      <c r="C611" s="22"/>
      <c r="D611" s="22"/>
      <c r="E611" s="22"/>
      <c r="F611" s="22"/>
      <c r="G611" s="22"/>
      <c r="H611" s="22"/>
      <c r="I611" s="22"/>
      <c r="J611" s="21"/>
    </row>
    <row r="612" spans="1:10">
      <c r="A612" s="21"/>
      <c r="C612" s="22"/>
      <c r="D612" s="22"/>
      <c r="E612" s="22"/>
      <c r="F612" s="22"/>
      <c r="G612" s="22"/>
      <c r="H612" s="22"/>
      <c r="I612" s="22"/>
      <c r="J612" s="21"/>
    </row>
    <row r="613" spans="1:10">
      <c r="A613" s="21"/>
      <c r="C613" s="22"/>
      <c r="D613" s="22"/>
      <c r="E613" s="22"/>
      <c r="F613" s="22"/>
      <c r="G613" s="22"/>
      <c r="H613" s="22"/>
      <c r="I613" s="22"/>
      <c r="J613" s="21"/>
    </row>
    <row r="614" spans="1:10">
      <c r="A614" s="21"/>
      <c r="C614" s="22"/>
      <c r="D614" s="22"/>
      <c r="E614" s="22"/>
      <c r="F614" s="22"/>
      <c r="G614" s="22"/>
      <c r="H614" s="22"/>
      <c r="I614" s="22"/>
      <c r="J614" s="21"/>
    </row>
    <row r="615" spans="1:10">
      <c r="A615" s="21"/>
      <c r="C615" s="22"/>
      <c r="D615" s="22"/>
      <c r="E615" s="22"/>
      <c r="F615" s="22"/>
      <c r="G615" s="22"/>
      <c r="H615" s="22"/>
      <c r="I615" s="22"/>
      <c r="J615" s="21"/>
    </row>
    <row r="616" spans="1:10">
      <c r="A616" s="21"/>
      <c r="C616" s="22"/>
      <c r="D616" s="22"/>
      <c r="E616" s="22"/>
      <c r="F616" s="22"/>
      <c r="G616" s="22"/>
      <c r="H616" s="22"/>
      <c r="I616" s="22"/>
      <c r="J616" s="21"/>
    </row>
    <row r="617" spans="1:10">
      <c r="A617" s="21"/>
      <c r="C617" s="22"/>
      <c r="D617" s="22"/>
      <c r="E617" s="22"/>
      <c r="F617" s="22"/>
      <c r="G617" s="22"/>
      <c r="H617" s="22"/>
      <c r="I617" s="22"/>
      <c r="J617" s="21"/>
    </row>
    <row r="618" spans="1:10">
      <c r="A618" s="21"/>
      <c r="C618" s="22"/>
      <c r="D618" s="22"/>
      <c r="E618" s="22"/>
      <c r="F618" s="22"/>
      <c r="G618" s="22"/>
      <c r="H618" s="22"/>
      <c r="I618" s="22"/>
      <c r="J618" s="21"/>
    </row>
    <row r="619" spans="1:10">
      <c r="A619" s="21"/>
      <c r="C619" s="22"/>
      <c r="D619" s="22"/>
      <c r="E619" s="22"/>
      <c r="F619" s="22"/>
      <c r="G619" s="22"/>
      <c r="H619" s="22"/>
      <c r="I619" s="22"/>
      <c r="J619" s="21"/>
    </row>
    <row r="620" spans="1:10">
      <c r="A620" s="21"/>
      <c r="C620" s="22"/>
      <c r="D620" s="22"/>
      <c r="E620" s="22"/>
      <c r="F620" s="22"/>
      <c r="G620" s="22"/>
      <c r="H620" s="22"/>
      <c r="I620" s="22"/>
      <c r="J620" s="21"/>
    </row>
    <row r="621" spans="1:10">
      <c r="A621" s="21"/>
      <c r="C621" s="22"/>
      <c r="D621" s="22"/>
      <c r="E621" s="22"/>
      <c r="F621" s="22"/>
      <c r="G621" s="22"/>
      <c r="H621" s="22"/>
      <c r="I621" s="22"/>
      <c r="J621" s="21"/>
    </row>
    <row r="622" spans="1:10">
      <c r="A622" s="21"/>
      <c r="C622" s="22"/>
      <c r="D622" s="22"/>
      <c r="E622" s="22"/>
      <c r="F622" s="22"/>
      <c r="G622" s="22"/>
      <c r="H622" s="22"/>
      <c r="I622" s="22"/>
      <c r="J622" s="21"/>
    </row>
    <row r="623" spans="1:10">
      <c r="A623" s="21"/>
      <c r="C623" s="22"/>
      <c r="D623" s="22"/>
      <c r="E623" s="22"/>
      <c r="F623" s="22"/>
      <c r="G623" s="22"/>
      <c r="H623" s="22"/>
      <c r="I623" s="22"/>
      <c r="J623" s="21"/>
    </row>
    <row r="624" spans="1:10">
      <c r="A624" s="21"/>
      <c r="C624" s="22"/>
      <c r="D624" s="22"/>
      <c r="E624" s="22"/>
      <c r="F624" s="22"/>
      <c r="G624" s="22"/>
      <c r="H624" s="22"/>
      <c r="I624" s="22"/>
      <c r="J624" s="21"/>
    </row>
    <row r="625" spans="1:10">
      <c r="A625" s="21"/>
      <c r="C625" s="22"/>
      <c r="D625" s="22"/>
      <c r="E625" s="22"/>
      <c r="F625" s="22"/>
      <c r="G625" s="22"/>
      <c r="H625" s="22"/>
      <c r="I625" s="22"/>
      <c r="J625" s="21"/>
    </row>
    <row r="626" spans="1:10">
      <c r="A626" s="21"/>
      <c r="C626" s="22"/>
      <c r="D626" s="22"/>
      <c r="E626" s="22"/>
      <c r="F626" s="22"/>
      <c r="G626" s="22"/>
      <c r="H626" s="22"/>
      <c r="I626" s="22"/>
      <c r="J626" s="21"/>
    </row>
    <row r="627" spans="1:10">
      <c r="A627" s="21"/>
      <c r="C627" s="22"/>
      <c r="D627" s="22"/>
      <c r="E627" s="22"/>
      <c r="F627" s="22"/>
      <c r="G627" s="22"/>
      <c r="H627" s="22"/>
      <c r="I627" s="22"/>
      <c r="J627" s="21"/>
    </row>
    <row r="628" spans="1:10">
      <c r="A628" s="21"/>
      <c r="C628" s="22"/>
      <c r="D628" s="22"/>
      <c r="E628" s="22"/>
      <c r="F628" s="22"/>
      <c r="G628" s="22"/>
      <c r="H628" s="22"/>
      <c r="I628" s="22"/>
      <c r="J628" s="21"/>
    </row>
    <row r="629" spans="1:10">
      <c r="A629" s="21"/>
      <c r="C629" s="22"/>
      <c r="D629" s="22"/>
      <c r="E629" s="22"/>
      <c r="F629" s="22"/>
      <c r="G629" s="22"/>
      <c r="H629" s="22"/>
      <c r="I629" s="22"/>
      <c r="J629" s="21"/>
    </row>
    <row r="630" spans="1:10">
      <c r="A630" s="21"/>
      <c r="C630" s="22"/>
      <c r="D630" s="22"/>
      <c r="E630" s="22"/>
      <c r="F630" s="22"/>
      <c r="G630" s="22"/>
      <c r="H630" s="22"/>
      <c r="I630" s="22"/>
      <c r="J630" s="21"/>
    </row>
    <row r="631" spans="1:10">
      <c r="A631" s="21"/>
      <c r="C631" s="22"/>
      <c r="D631" s="22"/>
      <c r="E631" s="22"/>
      <c r="F631" s="22"/>
      <c r="G631" s="22"/>
      <c r="H631" s="22"/>
      <c r="I631" s="22"/>
      <c r="J631" s="21"/>
    </row>
    <row r="632" spans="1:10">
      <c r="A632" s="21"/>
      <c r="C632" s="22"/>
      <c r="D632" s="22"/>
      <c r="E632" s="22"/>
      <c r="F632" s="22"/>
      <c r="G632" s="22"/>
      <c r="H632" s="22"/>
      <c r="I632" s="22"/>
      <c r="J632" s="21"/>
    </row>
    <row r="633" spans="1:10">
      <c r="A633" s="21"/>
      <c r="C633" s="22"/>
      <c r="D633" s="22"/>
      <c r="E633" s="22"/>
      <c r="F633" s="22"/>
      <c r="G633" s="22"/>
      <c r="H633" s="22"/>
      <c r="I633" s="22"/>
      <c r="J633" s="21"/>
    </row>
    <row r="634" spans="1:10">
      <c r="A634" s="21"/>
      <c r="C634" s="22"/>
      <c r="D634" s="22"/>
      <c r="E634" s="22"/>
      <c r="F634" s="22"/>
      <c r="G634" s="22"/>
      <c r="H634" s="22"/>
      <c r="I634" s="22"/>
      <c r="J634" s="21"/>
    </row>
    <row r="635" spans="1:10">
      <c r="A635" s="21"/>
      <c r="C635" s="22"/>
      <c r="D635" s="22"/>
      <c r="E635" s="22"/>
      <c r="F635" s="22"/>
      <c r="G635" s="22"/>
      <c r="H635" s="22"/>
      <c r="I635" s="22"/>
      <c r="J635" s="21"/>
    </row>
    <row r="636" spans="1:10">
      <c r="A636" s="21"/>
      <c r="C636" s="22"/>
      <c r="D636" s="22"/>
      <c r="E636" s="22"/>
      <c r="F636" s="22"/>
      <c r="G636" s="22"/>
      <c r="H636" s="22"/>
      <c r="I636" s="22"/>
      <c r="J636" s="21"/>
    </row>
    <row r="637" spans="1:10">
      <c r="A637" s="21"/>
      <c r="C637" s="22"/>
      <c r="D637" s="22"/>
      <c r="E637" s="22"/>
      <c r="F637" s="22"/>
      <c r="G637" s="22"/>
      <c r="H637" s="22"/>
      <c r="I637" s="22"/>
      <c r="J637" s="21"/>
    </row>
    <row r="638" spans="1:10">
      <c r="A638" s="21"/>
      <c r="C638" s="22"/>
      <c r="D638" s="22"/>
      <c r="E638" s="22"/>
      <c r="F638" s="22"/>
      <c r="G638" s="22"/>
      <c r="H638" s="22"/>
      <c r="I638" s="22"/>
      <c r="J638" s="21"/>
    </row>
    <row r="639" spans="1:10">
      <c r="A639" s="21"/>
      <c r="C639" s="22"/>
      <c r="D639" s="22"/>
      <c r="E639" s="22"/>
      <c r="F639" s="22"/>
      <c r="G639" s="22"/>
      <c r="H639" s="22"/>
      <c r="I639" s="22"/>
      <c r="J639" s="21"/>
    </row>
    <row r="640" spans="1:10">
      <c r="A640" s="21"/>
      <c r="C640" s="22"/>
      <c r="D640" s="22"/>
      <c r="E640" s="22"/>
      <c r="F640" s="22"/>
      <c r="G640" s="22"/>
      <c r="H640" s="22"/>
      <c r="I640" s="22"/>
      <c r="J640" s="21"/>
    </row>
    <row r="641" spans="1:10">
      <c r="A641" s="21"/>
      <c r="C641" s="22"/>
      <c r="D641" s="22"/>
      <c r="E641" s="22"/>
      <c r="F641" s="22"/>
      <c r="G641" s="22"/>
      <c r="H641" s="22"/>
      <c r="I641" s="22"/>
      <c r="J641" s="21"/>
    </row>
    <row r="642" spans="1:10">
      <c r="A642" s="21"/>
      <c r="C642" s="22"/>
      <c r="D642" s="22"/>
      <c r="E642" s="22"/>
      <c r="F642" s="22"/>
      <c r="G642" s="22"/>
      <c r="H642" s="22"/>
      <c r="I642" s="22"/>
      <c r="J642" s="21"/>
    </row>
    <row r="643" spans="1:10">
      <c r="A643" s="21"/>
      <c r="C643" s="22"/>
      <c r="D643" s="22"/>
      <c r="E643" s="22"/>
      <c r="F643" s="22"/>
      <c r="G643" s="22"/>
      <c r="H643" s="22"/>
      <c r="I643" s="22"/>
      <c r="J643" s="21"/>
    </row>
    <row r="644" spans="1:10">
      <c r="A644" s="21"/>
      <c r="C644" s="22"/>
      <c r="D644" s="22"/>
      <c r="E644" s="22"/>
      <c r="F644" s="22"/>
      <c r="G644" s="22"/>
      <c r="H644" s="22"/>
      <c r="I644" s="22"/>
      <c r="J644" s="21"/>
    </row>
    <row r="645" spans="1:10">
      <c r="A645" s="21"/>
      <c r="C645" s="22"/>
      <c r="D645" s="22"/>
      <c r="E645" s="22"/>
      <c r="F645" s="22"/>
      <c r="G645" s="22"/>
      <c r="H645" s="22"/>
      <c r="I645" s="22"/>
      <c r="J645" s="21"/>
    </row>
    <row r="646" spans="1:10">
      <c r="A646" s="21"/>
      <c r="C646" s="22"/>
      <c r="D646" s="22"/>
      <c r="E646" s="22"/>
      <c r="F646" s="22"/>
      <c r="G646" s="22"/>
      <c r="H646" s="22"/>
      <c r="I646" s="22"/>
      <c r="J646" s="21"/>
    </row>
    <row r="647" spans="1:10">
      <c r="A647" s="21"/>
      <c r="C647" s="22"/>
      <c r="D647" s="22"/>
      <c r="E647" s="22"/>
      <c r="F647" s="22"/>
      <c r="G647" s="22"/>
      <c r="H647" s="22"/>
      <c r="I647" s="22"/>
      <c r="J647" s="21"/>
    </row>
    <row r="648" spans="1:10">
      <c r="A648" s="21"/>
      <c r="C648" s="22"/>
      <c r="D648" s="22"/>
      <c r="E648" s="22"/>
      <c r="F648" s="22"/>
      <c r="G648" s="22"/>
      <c r="H648" s="22"/>
      <c r="I648" s="22"/>
      <c r="J648" s="21"/>
    </row>
    <row r="649" spans="1:10">
      <c r="A649" s="21"/>
      <c r="C649" s="22"/>
      <c r="D649" s="22"/>
      <c r="E649" s="22"/>
      <c r="F649" s="22"/>
      <c r="G649" s="22"/>
      <c r="H649" s="22"/>
      <c r="I649" s="22"/>
      <c r="J649" s="21"/>
    </row>
    <row r="650" spans="1:10">
      <c r="A650" s="21"/>
      <c r="C650" s="22"/>
      <c r="D650" s="22"/>
      <c r="E650" s="22"/>
      <c r="F650" s="22"/>
      <c r="G650" s="22"/>
      <c r="H650" s="22"/>
      <c r="I650" s="22"/>
      <c r="J650" s="21"/>
    </row>
    <row r="651" spans="1:10">
      <c r="A651" s="21"/>
      <c r="C651" s="22"/>
      <c r="D651" s="22"/>
      <c r="E651" s="22"/>
      <c r="F651" s="22"/>
      <c r="G651" s="22"/>
      <c r="H651" s="22"/>
      <c r="I651" s="22"/>
      <c r="J651" s="21"/>
    </row>
    <row r="652" spans="1:10">
      <c r="A652" s="21"/>
      <c r="C652" s="22"/>
      <c r="D652" s="22"/>
      <c r="E652" s="22"/>
      <c r="F652" s="22"/>
      <c r="G652" s="22"/>
      <c r="H652" s="22"/>
      <c r="I652" s="22"/>
      <c r="J652" s="21"/>
    </row>
    <row r="653" spans="1:10">
      <c r="A653" s="21"/>
      <c r="C653" s="22"/>
      <c r="D653" s="22"/>
      <c r="E653" s="22"/>
      <c r="F653" s="22"/>
      <c r="G653" s="22"/>
      <c r="H653" s="22"/>
      <c r="I653" s="22"/>
      <c r="J653" s="21"/>
    </row>
    <row r="654" spans="1:10">
      <c r="A654" s="21"/>
      <c r="C654" s="22"/>
      <c r="D654" s="22"/>
      <c r="E654" s="22"/>
      <c r="F654" s="22"/>
      <c r="G654" s="22"/>
      <c r="H654" s="22"/>
      <c r="I654" s="22"/>
      <c r="J654" s="21"/>
    </row>
    <row r="655" spans="1:10">
      <c r="A655" s="21"/>
      <c r="C655" s="22"/>
      <c r="D655" s="22"/>
      <c r="E655" s="22"/>
      <c r="F655" s="22"/>
      <c r="G655" s="22"/>
      <c r="H655" s="22"/>
      <c r="I655" s="22"/>
      <c r="J655" s="21"/>
    </row>
    <row r="656" spans="1:10">
      <c r="A656" s="21"/>
      <c r="C656" s="22"/>
      <c r="D656" s="22"/>
      <c r="E656" s="22"/>
      <c r="F656" s="22"/>
      <c r="G656" s="22"/>
      <c r="H656" s="22"/>
      <c r="I656" s="22"/>
      <c r="J656" s="21"/>
    </row>
    <row r="657" spans="1:10">
      <c r="A657" s="21"/>
      <c r="C657" s="22"/>
      <c r="D657" s="22"/>
      <c r="E657" s="22"/>
      <c r="F657" s="22"/>
      <c r="G657" s="22"/>
      <c r="H657" s="22"/>
      <c r="I657" s="22"/>
      <c r="J657" s="21"/>
    </row>
    <row r="658" spans="1:10">
      <c r="A658" s="21"/>
      <c r="C658" s="22"/>
      <c r="D658" s="22"/>
      <c r="E658" s="22"/>
      <c r="F658" s="22"/>
      <c r="G658" s="22"/>
      <c r="H658" s="22"/>
      <c r="I658" s="22"/>
      <c r="J658" s="21"/>
    </row>
    <row r="659" spans="1:10">
      <c r="A659" s="21"/>
      <c r="C659" s="22"/>
      <c r="D659" s="22"/>
      <c r="E659" s="22"/>
      <c r="F659" s="22"/>
      <c r="G659" s="22"/>
      <c r="H659" s="22"/>
      <c r="I659" s="22"/>
      <c r="J659" s="21"/>
    </row>
    <row r="660" spans="1:10">
      <c r="A660" s="21"/>
      <c r="C660" s="22"/>
      <c r="D660" s="22"/>
      <c r="E660" s="22"/>
      <c r="F660" s="22"/>
      <c r="G660" s="22"/>
      <c r="H660" s="22"/>
      <c r="I660" s="22"/>
      <c r="J660" s="21"/>
    </row>
    <row r="661" spans="1:10">
      <c r="A661" s="21"/>
      <c r="C661" s="22"/>
      <c r="D661" s="22"/>
      <c r="E661" s="22"/>
      <c r="F661" s="22"/>
      <c r="G661" s="22"/>
      <c r="H661" s="22"/>
      <c r="I661" s="22"/>
      <c r="J661" s="21"/>
    </row>
    <row r="662" spans="1:10">
      <c r="A662" s="21"/>
      <c r="C662" s="22"/>
      <c r="D662" s="22"/>
      <c r="E662" s="22"/>
      <c r="F662" s="22"/>
      <c r="G662" s="22"/>
      <c r="H662" s="22"/>
      <c r="I662" s="22"/>
      <c r="J662" s="21"/>
    </row>
    <row r="663" spans="1:10">
      <c r="A663" s="21"/>
      <c r="C663" s="22"/>
      <c r="D663" s="22"/>
      <c r="E663" s="22"/>
      <c r="F663" s="22"/>
      <c r="G663" s="22"/>
      <c r="H663" s="22"/>
      <c r="I663" s="22"/>
      <c r="J663" s="21"/>
    </row>
    <row r="664" spans="1:10">
      <c r="A664" s="21"/>
      <c r="C664" s="22"/>
      <c r="D664" s="22"/>
      <c r="E664" s="22"/>
      <c r="F664" s="22"/>
      <c r="G664" s="22"/>
      <c r="H664" s="22"/>
      <c r="I664" s="22"/>
      <c r="J664" s="21"/>
    </row>
    <row r="665" spans="1:10">
      <c r="A665" s="21"/>
      <c r="C665" s="22"/>
      <c r="D665" s="22"/>
      <c r="E665" s="22"/>
      <c r="F665" s="22"/>
      <c r="G665" s="22"/>
      <c r="H665" s="22"/>
      <c r="I665" s="22"/>
      <c r="J665" s="21"/>
    </row>
    <row r="666" spans="1:10">
      <c r="A666" s="21"/>
      <c r="C666" s="22"/>
      <c r="D666" s="22"/>
      <c r="E666" s="22"/>
      <c r="F666" s="22"/>
      <c r="G666" s="22"/>
      <c r="H666" s="22"/>
      <c r="I666" s="22"/>
      <c r="J666" s="21"/>
    </row>
    <row r="667" spans="1:10">
      <c r="A667" s="21"/>
      <c r="C667" s="22"/>
      <c r="D667" s="22"/>
      <c r="E667" s="22"/>
      <c r="F667" s="22"/>
      <c r="G667" s="22"/>
      <c r="H667" s="22"/>
      <c r="I667" s="22"/>
      <c r="J667" s="21"/>
    </row>
    <row r="668" spans="1:10">
      <c r="A668" s="21"/>
      <c r="C668" s="22"/>
      <c r="D668" s="22"/>
      <c r="E668" s="22"/>
      <c r="F668" s="22"/>
      <c r="G668" s="22"/>
      <c r="H668" s="22"/>
      <c r="I668" s="22"/>
      <c r="J668" s="21"/>
    </row>
    <row r="669" spans="1:10">
      <c r="A669" s="21"/>
      <c r="C669" s="22"/>
      <c r="D669" s="22"/>
      <c r="E669" s="22"/>
      <c r="F669" s="22"/>
      <c r="G669" s="22"/>
      <c r="H669" s="22"/>
      <c r="I669" s="22"/>
      <c r="J669" s="21"/>
    </row>
    <row r="670" spans="1:10">
      <c r="A670" s="21"/>
      <c r="C670" s="22"/>
      <c r="D670" s="22"/>
      <c r="E670" s="22"/>
      <c r="F670" s="22"/>
      <c r="G670" s="22"/>
      <c r="H670" s="22"/>
      <c r="I670" s="22"/>
      <c r="J670" s="21"/>
    </row>
    <row r="671" spans="1:10">
      <c r="A671" s="21"/>
      <c r="C671" s="22"/>
      <c r="D671" s="22"/>
      <c r="E671" s="22"/>
      <c r="F671" s="22"/>
      <c r="G671" s="22"/>
      <c r="H671" s="22"/>
      <c r="I671" s="22"/>
      <c r="J671" s="21"/>
    </row>
    <row r="672" spans="1:10">
      <c r="A672" s="21"/>
      <c r="C672" s="22"/>
      <c r="D672" s="22"/>
      <c r="E672" s="22"/>
      <c r="F672" s="22"/>
      <c r="G672" s="22"/>
      <c r="H672" s="22"/>
      <c r="I672" s="22"/>
      <c r="J672" s="21"/>
    </row>
    <row r="673" spans="1:10">
      <c r="A673" s="21"/>
      <c r="C673" s="22"/>
      <c r="D673" s="22"/>
      <c r="E673" s="22"/>
      <c r="F673" s="22"/>
      <c r="G673" s="22"/>
      <c r="H673" s="22"/>
      <c r="I673" s="22"/>
      <c r="J673" s="21"/>
    </row>
    <row r="674" spans="1:10">
      <c r="A674" s="21"/>
      <c r="C674" s="22"/>
      <c r="D674" s="22"/>
      <c r="E674" s="22"/>
      <c r="F674" s="22"/>
      <c r="G674" s="22"/>
      <c r="H674" s="22"/>
      <c r="I674" s="22"/>
      <c r="J674" s="21"/>
    </row>
    <row r="675" spans="1:10">
      <c r="A675" s="21"/>
      <c r="C675" s="22"/>
      <c r="D675" s="22"/>
      <c r="E675" s="22"/>
      <c r="F675" s="22"/>
      <c r="G675" s="22"/>
      <c r="H675" s="22"/>
      <c r="I675" s="22"/>
      <c r="J675" s="21"/>
    </row>
    <row r="676" spans="1:10">
      <c r="A676" s="21"/>
      <c r="C676" s="22"/>
      <c r="D676" s="22"/>
      <c r="E676" s="22"/>
      <c r="F676" s="22"/>
      <c r="G676" s="22"/>
      <c r="H676" s="22"/>
      <c r="I676" s="22"/>
      <c r="J676" s="21"/>
    </row>
    <row r="677" spans="1:10">
      <c r="A677" s="21"/>
      <c r="C677" s="22"/>
      <c r="D677" s="22"/>
      <c r="E677" s="22"/>
      <c r="F677" s="22"/>
      <c r="G677" s="22"/>
      <c r="H677" s="22"/>
      <c r="I677" s="22"/>
      <c r="J677" s="21"/>
    </row>
    <row r="678" spans="1:10">
      <c r="A678" s="21"/>
      <c r="C678" s="22"/>
      <c r="D678" s="22"/>
      <c r="E678" s="22"/>
      <c r="F678" s="22"/>
      <c r="G678" s="22"/>
      <c r="H678" s="22"/>
      <c r="I678" s="22"/>
      <c r="J678" s="21"/>
    </row>
    <row r="679" spans="1:10">
      <c r="A679" s="21"/>
      <c r="C679" s="22"/>
      <c r="D679" s="22"/>
      <c r="E679" s="22"/>
      <c r="F679" s="22"/>
      <c r="G679" s="22"/>
      <c r="H679" s="22"/>
      <c r="I679" s="22"/>
      <c r="J679" s="21"/>
    </row>
    <row r="680" spans="1:10">
      <c r="A680" s="21"/>
      <c r="C680" s="22"/>
      <c r="D680" s="22"/>
      <c r="E680" s="22"/>
      <c r="F680" s="22"/>
      <c r="G680" s="22"/>
      <c r="H680" s="22"/>
      <c r="I680" s="22"/>
      <c r="J680" s="21"/>
    </row>
    <row r="681" spans="1:10">
      <c r="A681" s="21"/>
      <c r="C681" s="22"/>
      <c r="D681" s="22"/>
      <c r="E681" s="22"/>
      <c r="F681" s="22"/>
      <c r="G681" s="22"/>
      <c r="H681" s="22"/>
      <c r="I681" s="22"/>
      <c r="J681" s="21"/>
    </row>
    <row r="682" spans="1:10">
      <c r="A682" s="21"/>
      <c r="C682" s="22"/>
      <c r="D682" s="22"/>
      <c r="E682" s="22"/>
      <c r="F682" s="22"/>
      <c r="G682" s="22"/>
      <c r="H682" s="22"/>
      <c r="I682" s="22"/>
      <c r="J682" s="21"/>
    </row>
    <row r="683" spans="1:10">
      <c r="A683" s="21"/>
      <c r="C683" s="22"/>
      <c r="D683" s="22"/>
      <c r="E683" s="22"/>
      <c r="F683" s="22"/>
      <c r="G683" s="22"/>
      <c r="H683" s="22"/>
      <c r="I683" s="22"/>
      <c r="J683" s="21"/>
    </row>
    <row r="684" spans="1:10">
      <c r="A684" s="21"/>
      <c r="C684" s="22"/>
      <c r="D684" s="22"/>
      <c r="E684" s="22"/>
      <c r="F684" s="22"/>
      <c r="G684" s="22"/>
      <c r="H684" s="22"/>
      <c r="I684" s="22"/>
      <c r="J684" s="21"/>
    </row>
    <row r="685" spans="1:10">
      <c r="A685" s="21"/>
      <c r="C685" s="22"/>
      <c r="D685" s="22"/>
      <c r="E685" s="22"/>
      <c r="F685" s="22"/>
      <c r="G685" s="22"/>
      <c r="H685" s="22"/>
      <c r="I685" s="22"/>
      <c r="J685" s="21"/>
    </row>
    <row r="686" spans="1:10">
      <c r="A686" s="21"/>
      <c r="C686" s="22"/>
      <c r="D686" s="22"/>
      <c r="E686" s="22"/>
      <c r="F686" s="22"/>
      <c r="G686" s="22"/>
      <c r="H686" s="22"/>
      <c r="I686" s="22"/>
      <c r="J686" s="21"/>
    </row>
    <row r="687" spans="1:10">
      <c r="A687" s="21"/>
      <c r="C687" s="22"/>
      <c r="D687" s="22"/>
      <c r="E687" s="22"/>
      <c r="F687" s="22"/>
      <c r="G687" s="22"/>
      <c r="H687" s="22"/>
      <c r="I687" s="22"/>
      <c r="J687" s="21"/>
    </row>
    <row r="688" spans="1:10">
      <c r="A688" s="21"/>
      <c r="C688" s="22"/>
      <c r="D688" s="22"/>
      <c r="E688" s="22"/>
      <c r="F688" s="22"/>
      <c r="G688" s="22"/>
      <c r="H688" s="22"/>
      <c r="I688" s="22"/>
      <c r="J688" s="21"/>
    </row>
    <row r="689" spans="1:10">
      <c r="A689" s="21"/>
      <c r="C689" s="22"/>
      <c r="D689" s="22"/>
      <c r="E689" s="22"/>
      <c r="F689" s="22"/>
      <c r="G689" s="22"/>
      <c r="H689" s="22"/>
      <c r="I689" s="22"/>
      <c r="J689" s="21"/>
    </row>
    <row r="690" spans="1:10">
      <c r="A690" s="21"/>
      <c r="C690" s="22"/>
      <c r="D690" s="22"/>
      <c r="E690" s="22"/>
      <c r="F690" s="22"/>
      <c r="G690" s="22"/>
      <c r="H690" s="22"/>
      <c r="I690" s="22"/>
      <c r="J690" s="21"/>
    </row>
    <row r="691" spans="1:10">
      <c r="A691" s="21"/>
      <c r="C691" s="22"/>
      <c r="D691" s="22"/>
      <c r="E691" s="22"/>
      <c r="F691" s="22"/>
      <c r="G691" s="22"/>
      <c r="H691" s="22"/>
      <c r="I691" s="22"/>
      <c r="J691" s="21"/>
    </row>
    <row r="692" spans="1:10">
      <c r="A692" s="21"/>
      <c r="C692" s="22"/>
      <c r="D692" s="22"/>
      <c r="E692" s="22"/>
      <c r="F692" s="22"/>
      <c r="G692" s="22"/>
      <c r="H692" s="22"/>
      <c r="I692" s="22"/>
      <c r="J692" s="21"/>
    </row>
    <row r="693" spans="1:10">
      <c r="A693" s="21"/>
      <c r="C693" s="22"/>
      <c r="D693" s="22"/>
      <c r="E693" s="22"/>
      <c r="F693" s="22"/>
      <c r="G693" s="22"/>
      <c r="H693" s="22"/>
      <c r="I693" s="22"/>
      <c r="J693" s="21"/>
    </row>
    <row r="694" spans="1:10">
      <c r="A694" s="21"/>
      <c r="C694" s="22"/>
      <c r="D694" s="22"/>
      <c r="E694" s="22"/>
      <c r="F694" s="22"/>
      <c r="G694" s="22"/>
      <c r="H694" s="22"/>
      <c r="I694" s="22"/>
      <c r="J694" s="21"/>
    </row>
    <row r="695" spans="1:10">
      <c r="A695" s="21"/>
      <c r="C695" s="22"/>
      <c r="D695" s="22"/>
      <c r="E695" s="22"/>
      <c r="F695" s="22"/>
      <c r="G695" s="22"/>
      <c r="H695" s="22"/>
      <c r="I695" s="22"/>
      <c r="J695" s="21"/>
    </row>
    <row r="696" spans="1:10">
      <c r="A696" s="21"/>
      <c r="C696" s="22"/>
      <c r="D696" s="22"/>
      <c r="E696" s="22"/>
      <c r="F696" s="22"/>
      <c r="G696" s="22"/>
      <c r="H696" s="22"/>
      <c r="I696" s="22"/>
      <c r="J696" s="21"/>
    </row>
    <row r="697" spans="1:10">
      <c r="A697" s="21"/>
      <c r="C697" s="22"/>
      <c r="D697" s="22"/>
      <c r="E697" s="22"/>
      <c r="F697" s="22"/>
      <c r="G697" s="22"/>
      <c r="H697" s="22"/>
      <c r="I697" s="22"/>
      <c r="J697" s="21"/>
    </row>
    <row r="698" spans="1:10">
      <c r="A698" s="21"/>
      <c r="C698" s="22"/>
      <c r="D698" s="22"/>
      <c r="E698" s="22"/>
      <c r="F698" s="22"/>
      <c r="G698" s="22"/>
      <c r="H698" s="22"/>
      <c r="I698" s="22"/>
      <c r="J698" s="21"/>
    </row>
    <row r="699" spans="1:10">
      <c r="A699" s="21"/>
      <c r="C699" s="22"/>
      <c r="D699" s="22"/>
      <c r="E699" s="22"/>
      <c r="F699" s="22"/>
      <c r="G699" s="22"/>
      <c r="H699" s="22"/>
      <c r="I699" s="22"/>
      <c r="J699" s="21"/>
    </row>
    <row r="700" spans="1:10">
      <c r="A700" s="21"/>
      <c r="C700" s="22"/>
      <c r="D700" s="22"/>
      <c r="E700" s="22"/>
      <c r="F700" s="22"/>
      <c r="G700" s="22"/>
      <c r="H700" s="22"/>
      <c r="I700" s="22"/>
      <c r="J700" s="21"/>
    </row>
    <row r="701" spans="1:10">
      <c r="A701" s="21"/>
      <c r="C701" s="22"/>
      <c r="D701" s="22"/>
      <c r="E701" s="22"/>
      <c r="F701" s="22"/>
      <c r="G701" s="22"/>
      <c r="H701" s="22"/>
      <c r="I701" s="22"/>
      <c r="J701" s="21"/>
    </row>
    <row r="702" spans="1:10">
      <c r="A702" s="21"/>
      <c r="C702" s="22"/>
      <c r="D702" s="22"/>
      <c r="E702" s="22"/>
      <c r="F702" s="22"/>
      <c r="G702" s="22"/>
      <c r="H702" s="22"/>
      <c r="I702" s="22"/>
      <c r="J702" s="21"/>
    </row>
    <row r="703" spans="1:10">
      <c r="A703" s="21"/>
      <c r="C703" s="22"/>
      <c r="D703" s="22"/>
      <c r="E703" s="22"/>
      <c r="F703" s="22"/>
      <c r="G703" s="22"/>
      <c r="H703" s="22"/>
      <c r="I703" s="22"/>
      <c r="J703" s="21"/>
    </row>
    <row r="704" spans="1:10">
      <c r="A704" s="21"/>
      <c r="C704" s="22"/>
      <c r="D704" s="22"/>
      <c r="E704" s="22"/>
      <c r="F704" s="22"/>
      <c r="G704" s="22"/>
      <c r="H704" s="22"/>
      <c r="I704" s="22"/>
      <c r="J704" s="21"/>
    </row>
    <row r="705" spans="1:10">
      <c r="A705" s="21"/>
      <c r="C705" s="22"/>
      <c r="D705" s="22"/>
      <c r="E705" s="22"/>
      <c r="F705" s="22"/>
      <c r="G705" s="22"/>
      <c r="H705" s="22"/>
      <c r="I705" s="22"/>
      <c r="J705" s="21"/>
    </row>
    <row r="706" spans="1:10">
      <c r="A706" s="21"/>
      <c r="C706" s="22"/>
      <c r="D706" s="22"/>
      <c r="E706" s="22"/>
      <c r="F706" s="22"/>
      <c r="G706" s="22"/>
      <c r="H706" s="22"/>
      <c r="I706" s="22"/>
      <c r="J706" s="21"/>
    </row>
    <row r="707" spans="1:10">
      <c r="A707" s="21"/>
      <c r="C707" s="22"/>
      <c r="D707" s="22"/>
      <c r="E707" s="22"/>
      <c r="F707" s="22"/>
      <c r="G707" s="22"/>
      <c r="H707" s="22"/>
      <c r="I707" s="22"/>
      <c r="J707" s="21"/>
    </row>
    <row r="708" spans="1:10">
      <c r="A708" s="21"/>
      <c r="C708" s="22"/>
      <c r="D708" s="22"/>
      <c r="E708" s="22"/>
      <c r="F708" s="22"/>
      <c r="G708" s="22"/>
      <c r="H708" s="22"/>
      <c r="I708" s="22"/>
      <c r="J708" s="21"/>
    </row>
    <row r="709" spans="1:10">
      <c r="A709" s="21"/>
      <c r="C709" s="22"/>
      <c r="D709" s="22"/>
      <c r="E709" s="22"/>
      <c r="F709" s="22"/>
      <c r="G709" s="22"/>
      <c r="H709" s="22"/>
      <c r="I709" s="22"/>
      <c r="J709" s="21"/>
    </row>
    <row r="710" spans="1:10">
      <c r="A710" s="21"/>
      <c r="C710" s="22"/>
      <c r="D710" s="22"/>
      <c r="E710" s="22"/>
      <c r="F710" s="22"/>
      <c r="G710" s="22"/>
      <c r="H710" s="22"/>
      <c r="I710" s="22"/>
      <c r="J710" s="21"/>
    </row>
    <row r="711" spans="1:10">
      <c r="A711" s="21"/>
      <c r="C711" s="22"/>
      <c r="D711" s="22"/>
      <c r="E711" s="22"/>
      <c r="F711" s="22"/>
      <c r="G711" s="22"/>
      <c r="H711" s="22"/>
      <c r="I711" s="22"/>
      <c r="J711" s="21"/>
    </row>
    <row r="712" spans="1:10">
      <c r="A712" s="21"/>
      <c r="C712" s="22"/>
      <c r="D712" s="22"/>
      <c r="E712" s="22"/>
      <c r="F712" s="22"/>
      <c r="G712" s="22"/>
      <c r="H712" s="22"/>
      <c r="I712" s="22"/>
      <c r="J712" s="21"/>
    </row>
    <row r="713" spans="1:10">
      <c r="A713" s="21"/>
      <c r="C713" s="22"/>
      <c r="D713" s="22"/>
      <c r="E713" s="22"/>
      <c r="F713" s="22"/>
      <c r="G713" s="22"/>
      <c r="H713" s="22"/>
      <c r="I713" s="22"/>
      <c r="J713" s="21"/>
    </row>
    <row r="714" spans="1:10">
      <c r="A714" s="21"/>
      <c r="C714" s="22"/>
      <c r="D714" s="22"/>
      <c r="E714" s="22"/>
      <c r="F714" s="22"/>
      <c r="G714" s="22"/>
      <c r="H714" s="22"/>
      <c r="I714" s="22"/>
      <c r="J714" s="21"/>
    </row>
    <row r="715" spans="1:10">
      <c r="A715" s="21"/>
      <c r="C715" s="22"/>
      <c r="D715" s="22"/>
      <c r="E715" s="22"/>
      <c r="F715" s="22"/>
      <c r="G715" s="22"/>
      <c r="H715" s="22"/>
      <c r="I715" s="22"/>
      <c r="J715" s="21"/>
    </row>
    <row r="716" spans="1:10">
      <c r="A716" s="21"/>
      <c r="C716" s="22"/>
      <c r="D716" s="22"/>
      <c r="E716" s="22"/>
      <c r="F716" s="22"/>
      <c r="G716" s="22"/>
      <c r="H716" s="22"/>
      <c r="I716" s="22"/>
      <c r="J716" s="21"/>
    </row>
    <row r="717" spans="1:10">
      <c r="A717" s="21"/>
      <c r="C717" s="22"/>
      <c r="D717" s="22"/>
      <c r="E717" s="22"/>
      <c r="F717" s="22"/>
      <c r="G717" s="22"/>
      <c r="H717" s="22"/>
      <c r="I717" s="22"/>
      <c r="J717" s="21"/>
    </row>
    <row r="718" spans="1:10">
      <c r="A718" s="21"/>
      <c r="C718" s="22"/>
      <c r="D718" s="22"/>
      <c r="E718" s="22"/>
      <c r="F718" s="22"/>
      <c r="G718" s="22"/>
      <c r="H718" s="22"/>
      <c r="I718" s="22"/>
      <c r="J718" s="21"/>
    </row>
    <row r="719" spans="1:10">
      <c r="A719" s="21"/>
      <c r="C719" s="22"/>
      <c r="D719" s="22"/>
      <c r="E719" s="22"/>
      <c r="F719" s="22"/>
      <c r="G719" s="22"/>
      <c r="H719" s="22"/>
      <c r="I719" s="22"/>
      <c r="J719" s="21"/>
    </row>
    <row r="720" spans="1:10">
      <c r="A720" s="21"/>
      <c r="C720" s="22"/>
      <c r="D720" s="22"/>
      <c r="E720" s="22"/>
      <c r="F720" s="22"/>
      <c r="G720" s="22"/>
      <c r="H720" s="22"/>
      <c r="I720" s="22"/>
      <c r="J720" s="21"/>
    </row>
    <row r="721" spans="1:10">
      <c r="A721" s="21"/>
      <c r="C721" s="22"/>
      <c r="D721" s="22"/>
      <c r="E721" s="22"/>
      <c r="F721" s="22"/>
      <c r="G721" s="22"/>
      <c r="H721" s="22"/>
      <c r="I721" s="22"/>
      <c r="J721" s="21"/>
    </row>
    <row r="722" spans="1:10">
      <c r="A722" s="21"/>
      <c r="C722" s="22"/>
      <c r="D722" s="22"/>
      <c r="E722" s="22"/>
      <c r="F722" s="22"/>
      <c r="G722" s="22"/>
      <c r="H722" s="22"/>
      <c r="I722" s="22"/>
      <c r="J722" s="21"/>
    </row>
    <row r="723" spans="1:10">
      <c r="A723" s="21"/>
      <c r="C723" s="22"/>
      <c r="D723" s="22"/>
      <c r="E723" s="22"/>
      <c r="F723" s="22"/>
      <c r="G723" s="22"/>
      <c r="H723" s="22"/>
      <c r="I723" s="22"/>
      <c r="J723" s="21"/>
    </row>
    <row r="724" spans="1:10">
      <c r="A724" s="21"/>
      <c r="C724" s="22"/>
      <c r="D724" s="22"/>
      <c r="E724" s="22"/>
      <c r="F724" s="22"/>
      <c r="G724" s="22"/>
      <c r="H724" s="22"/>
      <c r="I724" s="22"/>
      <c r="J724" s="21"/>
    </row>
    <row r="725" spans="1:10">
      <c r="A725" s="21"/>
      <c r="C725" s="22"/>
      <c r="D725" s="22"/>
      <c r="E725" s="22"/>
      <c r="F725" s="22"/>
      <c r="G725" s="22"/>
      <c r="H725" s="22"/>
      <c r="I725" s="22"/>
      <c r="J725" s="21"/>
    </row>
    <row r="726" spans="1:10">
      <c r="A726" s="21"/>
      <c r="C726" s="22"/>
      <c r="D726" s="22"/>
      <c r="E726" s="22"/>
      <c r="F726" s="22"/>
      <c r="G726" s="22"/>
      <c r="H726" s="22"/>
      <c r="I726" s="22"/>
      <c r="J726" s="21"/>
    </row>
    <row r="727" spans="1:10">
      <c r="A727" s="21"/>
      <c r="C727" s="22"/>
      <c r="D727" s="22"/>
      <c r="E727" s="22"/>
      <c r="F727" s="22"/>
      <c r="G727" s="22"/>
      <c r="H727" s="22"/>
      <c r="I727" s="22"/>
      <c r="J727" s="21"/>
    </row>
    <row r="728" spans="1:10">
      <c r="A728" s="21"/>
      <c r="C728" s="22"/>
      <c r="D728" s="22"/>
      <c r="E728" s="22"/>
      <c r="F728" s="22"/>
      <c r="G728" s="22"/>
      <c r="H728" s="22"/>
      <c r="I728" s="22"/>
      <c r="J728" s="21"/>
    </row>
    <row r="729" spans="1:10">
      <c r="A729" s="21"/>
      <c r="C729" s="22"/>
      <c r="D729" s="22"/>
      <c r="E729" s="22"/>
      <c r="F729" s="22"/>
      <c r="G729" s="22"/>
      <c r="H729" s="22"/>
      <c r="I729" s="22"/>
      <c r="J729" s="21"/>
    </row>
    <row r="730" spans="1:10">
      <c r="A730" s="21"/>
      <c r="C730" s="22"/>
      <c r="D730" s="22"/>
      <c r="E730" s="22"/>
      <c r="F730" s="22"/>
      <c r="G730" s="22"/>
      <c r="H730" s="22"/>
      <c r="I730" s="22"/>
      <c r="J730" s="21"/>
    </row>
    <row r="731" spans="1:10">
      <c r="A731" s="21"/>
      <c r="C731" s="22"/>
      <c r="D731" s="22"/>
      <c r="E731" s="22"/>
      <c r="F731" s="22"/>
      <c r="G731" s="22"/>
      <c r="H731" s="22"/>
      <c r="I731" s="22"/>
      <c r="J731" s="21"/>
    </row>
    <row r="732" spans="1:10">
      <c r="A732" s="21"/>
      <c r="C732" s="22"/>
      <c r="D732" s="22"/>
      <c r="E732" s="22"/>
      <c r="F732" s="22"/>
      <c r="G732" s="22"/>
      <c r="H732" s="22"/>
      <c r="I732" s="22"/>
      <c r="J732" s="21"/>
    </row>
    <row r="733" spans="1:10">
      <c r="A733" s="21"/>
      <c r="C733" s="22"/>
      <c r="D733" s="22"/>
      <c r="E733" s="22"/>
      <c r="F733" s="22"/>
      <c r="G733" s="22"/>
      <c r="H733" s="22"/>
      <c r="I733" s="22"/>
      <c r="J733" s="21"/>
    </row>
    <row r="734" spans="1:10">
      <c r="A734" s="21"/>
      <c r="C734" s="22"/>
      <c r="D734" s="22"/>
      <c r="E734" s="22"/>
      <c r="F734" s="22"/>
      <c r="G734" s="22"/>
      <c r="H734" s="22"/>
      <c r="I734" s="22"/>
      <c r="J734" s="21"/>
    </row>
    <row r="735" spans="1:10">
      <c r="A735" s="21"/>
      <c r="C735" s="22"/>
      <c r="D735" s="22"/>
      <c r="E735" s="22"/>
      <c r="F735" s="22"/>
      <c r="G735" s="22"/>
      <c r="H735" s="22"/>
      <c r="I735" s="22"/>
      <c r="J735" s="21"/>
    </row>
    <row r="736" spans="1:10">
      <c r="A736" s="21"/>
      <c r="C736" s="22"/>
      <c r="D736" s="22"/>
      <c r="E736" s="22"/>
      <c r="F736" s="22"/>
      <c r="G736" s="22"/>
      <c r="H736" s="22"/>
      <c r="I736" s="22"/>
      <c r="J736" s="21"/>
    </row>
    <row r="737" spans="1:10">
      <c r="A737" s="21"/>
      <c r="C737" s="22"/>
      <c r="D737" s="22"/>
      <c r="E737" s="22"/>
      <c r="F737" s="22"/>
      <c r="G737" s="22"/>
      <c r="H737" s="22"/>
      <c r="I737" s="22"/>
      <c r="J737" s="21"/>
    </row>
    <row r="738" spans="1:10">
      <c r="A738" s="21"/>
      <c r="C738" s="22"/>
      <c r="D738" s="22"/>
      <c r="E738" s="22"/>
      <c r="F738" s="22"/>
      <c r="G738" s="22"/>
      <c r="H738" s="22"/>
      <c r="I738" s="22"/>
      <c r="J738" s="21"/>
    </row>
    <row r="739" spans="1:10">
      <c r="A739" s="21"/>
      <c r="C739" s="22"/>
      <c r="D739" s="22"/>
      <c r="E739" s="22"/>
      <c r="F739" s="22"/>
      <c r="G739" s="22"/>
      <c r="H739" s="22"/>
      <c r="I739" s="22"/>
      <c r="J739" s="21"/>
    </row>
    <row r="740" spans="1:10">
      <c r="A740" s="21"/>
      <c r="C740" s="22"/>
      <c r="D740" s="22"/>
      <c r="E740" s="22"/>
      <c r="F740" s="22"/>
      <c r="G740" s="22"/>
      <c r="H740" s="22"/>
      <c r="I740" s="22"/>
      <c r="J740" s="21"/>
    </row>
    <row r="741" spans="1:10">
      <c r="A741" s="21"/>
      <c r="C741" s="22"/>
      <c r="D741" s="22"/>
      <c r="E741" s="22"/>
      <c r="F741" s="22"/>
      <c r="G741" s="22"/>
      <c r="H741" s="22"/>
      <c r="I741" s="22"/>
      <c r="J741" s="21"/>
    </row>
    <row r="742" spans="1:10">
      <c r="A742" s="21"/>
      <c r="C742" s="22"/>
      <c r="D742" s="22"/>
      <c r="E742" s="22"/>
      <c r="F742" s="22"/>
      <c r="G742" s="22"/>
      <c r="H742" s="22"/>
      <c r="I742" s="22"/>
      <c r="J742" s="21"/>
    </row>
    <row r="743" spans="1:10">
      <c r="A743" s="21"/>
      <c r="C743" s="22"/>
      <c r="D743" s="22"/>
      <c r="E743" s="22"/>
      <c r="F743" s="22"/>
      <c r="G743" s="22"/>
      <c r="H743" s="22"/>
      <c r="I743" s="22"/>
      <c r="J743" s="21"/>
    </row>
    <row r="744" spans="1:10">
      <c r="A744" s="21"/>
      <c r="C744" s="22"/>
      <c r="D744" s="22"/>
      <c r="E744" s="22"/>
      <c r="F744" s="22"/>
      <c r="G744" s="22"/>
      <c r="H744" s="22"/>
      <c r="I744" s="22"/>
      <c r="J744" s="21"/>
    </row>
    <row r="745" spans="1:10">
      <c r="A745" s="21"/>
      <c r="C745" s="22"/>
      <c r="D745" s="22"/>
      <c r="E745" s="22"/>
      <c r="F745" s="22"/>
      <c r="G745" s="22"/>
      <c r="H745" s="22"/>
      <c r="I745" s="22"/>
      <c r="J745" s="21"/>
    </row>
    <row r="746" spans="1:10">
      <c r="A746" s="21"/>
      <c r="C746" s="22"/>
      <c r="D746" s="22"/>
      <c r="E746" s="22"/>
      <c r="F746" s="22"/>
      <c r="G746" s="22"/>
      <c r="H746" s="22"/>
      <c r="I746" s="22"/>
      <c r="J746" s="21"/>
    </row>
    <row r="747" spans="1:10">
      <c r="A747" s="21"/>
      <c r="C747" s="22"/>
      <c r="D747" s="22"/>
      <c r="E747" s="22"/>
      <c r="F747" s="22"/>
      <c r="G747" s="22"/>
      <c r="H747" s="22"/>
      <c r="I747" s="22"/>
      <c r="J747" s="21"/>
    </row>
    <row r="748" spans="1:10">
      <c r="A748" s="21"/>
      <c r="C748" s="22"/>
      <c r="D748" s="22"/>
      <c r="E748" s="22"/>
      <c r="F748" s="22"/>
      <c r="G748" s="22"/>
      <c r="H748" s="22"/>
      <c r="I748" s="22"/>
      <c r="J748" s="21"/>
    </row>
    <row r="749" spans="1:10">
      <c r="A749" s="21"/>
      <c r="C749" s="22"/>
      <c r="D749" s="22"/>
      <c r="E749" s="22"/>
      <c r="F749" s="22"/>
      <c r="G749" s="22"/>
      <c r="H749" s="22"/>
      <c r="I749" s="22"/>
      <c r="J749" s="21"/>
    </row>
    <row r="750" spans="1:10">
      <c r="A750" s="21"/>
      <c r="C750" s="22"/>
      <c r="D750" s="22"/>
      <c r="E750" s="22"/>
      <c r="F750" s="22"/>
      <c r="G750" s="22"/>
      <c r="H750" s="22"/>
      <c r="I750" s="22"/>
      <c r="J750" s="21"/>
    </row>
    <row r="751" spans="1:10">
      <c r="A751" s="21"/>
      <c r="C751" s="22"/>
      <c r="D751" s="22"/>
      <c r="E751" s="22"/>
      <c r="F751" s="22"/>
      <c r="G751" s="22"/>
      <c r="H751" s="22"/>
      <c r="I751" s="22"/>
      <c r="J751" s="21"/>
    </row>
    <row r="752" spans="1:10">
      <c r="A752" s="21"/>
      <c r="C752" s="22"/>
      <c r="D752" s="22"/>
      <c r="E752" s="22"/>
      <c r="F752" s="22"/>
      <c r="G752" s="22"/>
      <c r="H752" s="22"/>
      <c r="I752" s="22"/>
      <c r="J752" s="21"/>
    </row>
    <row r="753" spans="1:10">
      <c r="A753" s="21"/>
      <c r="C753" s="22"/>
      <c r="D753" s="22"/>
      <c r="E753" s="22"/>
      <c r="F753" s="22"/>
      <c r="G753" s="22"/>
      <c r="H753" s="22"/>
      <c r="I753" s="22"/>
      <c r="J753" s="21"/>
    </row>
    <row r="754" spans="1:10">
      <c r="A754" s="21"/>
      <c r="C754" s="22"/>
      <c r="D754" s="22"/>
      <c r="E754" s="22"/>
      <c r="F754" s="22"/>
      <c r="G754" s="22"/>
      <c r="H754" s="22"/>
      <c r="I754" s="22"/>
      <c r="J754" s="21"/>
    </row>
    <row r="755" spans="1:10">
      <c r="A755" s="21"/>
      <c r="C755" s="22"/>
      <c r="D755" s="22"/>
      <c r="E755" s="22"/>
      <c r="F755" s="22"/>
      <c r="G755" s="22"/>
      <c r="H755" s="22"/>
      <c r="I755" s="22"/>
      <c r="J755" s="21"/>
    </row>
    <row r="756" spans="1:10">
      <c r="A756" s="21"/>
      <c r="C756" s="22"/>
      <c r="D756" s="22"/>
      <c r="E756" s="22"/>
      <c r="F756" s="22"/>
      <c r="G756" s="22"/>
      <c r="H756" s="22"/>
      <c r="I756" s="22"/>
      <c r="J756" s="21"/>
    </row>
    <row r="757" spans="1:10">
      <c r="A757" s="21"/>
      <c r="C757" s="22"/>
      <c r="D757" s="22"/>
      <c r="E757" s="22"/>
      <c r="F757" s="22"/>
      <c r="G757" s="22"/>
      <c r="H757" s="22"/>
      <c r="I757" s="22"/>
      <c r="J757" s="21"/>
    </row>
    <row r="758" spans="1:10">
      <c r="A758" s="21"/>
      <c r="C758" s="22"/>
      <c r="D758" s="22"/>
      <c r="E758" s="22"/>
      <c r="F758" s="22"/>
      <c r="G758" s="22"/>
      <c r="H758" s="22"/>
      <c r="I758" s="22"/>
      <c r="J758" s="21"/>
    </row>
    <row r="759" spans="1:10">
      <c r="A759" s="21"/>
      <c r="C759" s="22"/>
      <c r="D759" s="22"/>
      <c r="E759" s="22"/>
      <c r="F759" s="22"/>
      <c r="G759" s="22"/>
      <c r="H759" s="22"/>
      <c r="I759" s="22"/>
      <c r="J759" s="21"/>
    </row>
    <row r="760" spans="1:10">
      <c r="A760" s="21"/>
      <c r="C760" s="22"/>
      <c r="D760" s="22"/>
      <c r="E760" s="22"/>
      <c r="F760" s="22"/>
      <c r="G760" s="22"/>
      <c r="H760" s="22"/>
      <c r="I760" s="22"/>
      <c r="J760" s="21"/>
    </row>
    <row r="761" spans="1:10">
      <c r="A761" s="21"/>
      <c r="C761" s="22"/>
      <c r="D761" s="22"/>
      <c r="E761" s="22"/>
      <c r="F761" s="22"/>
      <c r="G761" s="22"/>
      <c r="H761" s="22"/>
      <c r="I761" s="22"/>
      <c r="J761" s="21"/>
    </row>
    <row r="762" spans="1:10">
      <c r="A762" s="21"/>
      <c r="C762" s="22"/>
      <c r="D762" s="22"/>
      <c r="E762" s="22"/>
      <c r="F762" s="22"/>
      <c r="G762" s="22"/>
      <c r="H762" s="22"/>
      <c r="I762" s="22"/>
      <c r="J762" s="21"/>
    </row>
    <row r="763" spans="1:10">
      <c r="A763" s="21"/>
      <c r="C763" s="22"/>
      <c r="D763" s="22"/>
      <c r="E763" s="22"/>
      <c r="F763" s="22"/>
      <c r="G763" s="22"/>
      <c r="H763" s="22"/>
      <c r="I763" s="22"/>
      <c r="J763" s="21"/>
    </row>
    <row r="764" spans="1:10">
      <c r="A764" s="21"/>
      <c r="C764" s="22"/>
      <c r="D764" s="22"/>
      <c r="E764" s="22"/>
      <c r="F764" s="22"/>
      <c r="G764" s="22"/>
      <c r="H764" s="22"/>
      <c r="I764" s="22"/>
      <c r="J764" s="21"/>
    </row>
    <row r="765" spans="1:10">
      <c r="A765" s="21"/>
      <c r="C765" s="22"/>
      <c r="D765" s="22"/>
      <c r="E765" s="22"/>
      <c r="F765" s="22"/>
      <c r="G765" s="22"/>
      <c r="H765" s="22"/>
      <c r="I765" s="22"/>
      <c r="J765" s="21"/>
    </row>
    <row r="766" spans="1:10">
      <c r="A766" s="21"/>
      <c r="C766" s="22"/>
      <c r="D766" s="22"/>
      <c r="E766" s="22"/>
      <c r="F766" s="22"/>
      <c r="G766" s="22"/>
      <c r="H766" s="22"/>
      <c r="I766" s="22"/>
      <c r="J766" s="21"/>
    </row>
    <row r="767" spans="1:10">
      <c r="A767" s="21"/>
      <c r="C767" s="22"/>
      <c r="D767" s="22"/>
      <c r="E767" s="22"/>
      <c r="F767" s="22"/>
      <c r="G767" s="22"/>
      <c r="H767" s="22"/>
      <c r="I767" s="22"/>
      <c r="J767" s="21"/>
    </row>
    <row r="768" spans="1:10">
      <c r="A768" s="21"/>
      <c r="C768" s="22"/>
      <c r="D768" s="22"/>
      <c r="E768" s="22"/>
      <c r="F768" s="22"/>
      <c r="G768" s="22"/>
      <c r="H768" s="22"/>
      <c r="I768" s="22"/>
      <c r="J768" s="21"/>
    </row>
    <row r="769" spans="1:10">
      <c r="A769" s="21"/>
      <c r="C769" s="22"/>
      <c r="D769" s="22"/>
      <c r="E769" s="22"/>
      <c r="F769" s="22"/>
      <c r="G769" s="22"/>
      <c r="H769" s="22"/>
      <c r="I769" s="22"/>
      <c r="J769" s="21"/>
    </row>
    <row r="770" spans="1:10">
      <c r="A770" s="21"/>
      <c r="C770" s="22"/>
      <c r="D770" s="22"/>
      <c r="E770" s="22"/>
      <c r="F770" s="22"/>
      <c r="G770" s="22"/>
      <c r="H770" s="22"/>
      <c r="I770" s="22"/>
      <c r="J770" s="21"/>
    </row>
    <row r="771" spans="1:10">
      <c r="A771" s="21"/>
      <c r="C771" s="22"/>
      <c r="D771" s="22"/>
      <c r="E771" s="22"/>
      <c r="F771" s="22"/>
      <c r="G771" s="22"/>
      <c r="H771" s="22"/>
      <c r="I771" s="22"/>
      <c r="J771" s="21"/>
    </row>
    <row r="772" spans="1:10">
      <c r="A772" s="21"/>
      <c r="C772" s="22"/>
      <c r="D772" s="22"/>
      <c r="E772" s="22"/>
      <c r="F772" s="22"/>
      <c r="G772" s="22"/>
      <c r="H772" s="22"/>
      <c r="I772" s="22"/>
      <c r="J772" s="21"/>
    </row>
    <row r="773" spans="1:10">
      <c r="A773" s="21"/>
      <c r="C773" s="22"/>
      <c r="D773" s="22"/>
      <c r="E773" s="22"/>
      <c r="F773" s="22"/>
      <c r="G773" s="22"/>
      <c r="H773" s="22"/>
      <c r="I773" s="22"/>
      <c r="J773" s="21"/>
    </row>
    <row r="774" spans="1:10">
      <c r="A774" s="21"/>
      <c r="C774" s="22"/>
      <c r="D774" s="22"/>
      <c r="E774" s="22"/>
      <c r="F774" s="22"/>
      <c r="G774" s="22"/>
      <c r="H774" s="22"/>
      <c r="I774" s="22"/>
      <c r="J774" s="21"/>
    </row>
    <row r="775" spans="1:10">
      <c r="A775" s="21"/>
      <c r="C775" s="22"/>
      <c r="D775" s="22"/>
      <c r="E775" s="22"/>
      <c r="F775" s="22"/>
      <c r="G775" s="22"/>
      <c r="H775" s="22"/>
      <c r="I775" s="22"/>
      <c r="J775" s="21"/>
    </row>
    <row r="776" spans="1:10">
      <c r="A776" s="21"/>
      <c r="C776" s="22"/>
      <c r="D776" s="22"/>
      <c r="E776" s="22"/>
      <c r="F776" s="22"/>
      <c r="G776" s="22"/>
      <c r="H776" s="22"/>
      <c r="I776" s="22"/>
      <c r="J776" s="21"/>
    </row>
    <row r="777" spans="1:10">
      <c r="A777" s="21"/>
      <c r="C777" s="22"/>
      <c r="D777" s="22"/>
      <c r="E777" s="22"/>
      <c r="F777" s="22"/>
      <c r="G777" s="22"/>
      <c r="H777" s="22"/>
      <c r="I777" s="22"/>
      <c r="J777" s="21"/>
    </row>
    <row r="778" spans="1:10">
      <c r="A778" s="21"/>
      <c r="C778" s="22"/>
      <c r="D778" s="22"/>
      <c r="E778" s="22"/>
      <c r="F778" s="22"/>
      <c r="G778" s="22"/>
      <c r="H778" s="22"/>
      <c r="I778" s="22"/>
      <c r="J778" s="21"/>
    </row>
    <row r="779" spans="1:10">
      <c r="A779" s="21"/>
      <c r="C779" s="22"/>
      <c r="D779" s="22"/>
      <c r="E779" s="22"/>
      <c r="F779" s="22"/>
      <c r="G779" s="22"/>
      <c r="H779" s="22"/>
      <c r="I779" s="22"/>
      <c r="J779" s="21"/>
    </row>
    <row r="780" spans="1:10">
      <c r="A780" s="21"/>
      <c r="C780" s="22"/>
      <c r="D780" s="22"/>
      <c r="E780" s="22"/>
      <c r="F780" s="22"/>
      <c r="G780" s="22"/>
      <c r="H780" s="22"/>
      <c r="I780" s="22"/>
      <c r="J780" s="21"/>
    </row>
    <row r="781" spans="1:10">
      <c r="A781" s="21"/>
      <c r="C781" s="22"/>
      <c r="D781" s="22"/>
      <c r="E781" s="22"/>
      <c r="F781" s="22"/>
      <c r="G781" s="22"/>
      <c r="H781" s="22"/>
      <c r="I781" s="22"/>
      <c r="J781" s="21"/>
    </row>
    <row r="782" spans="1:10">
      <c r="A782" s="21"/>
      <c r="C782" s="22"/>
      <c r="D782" s="22"/>
      <c r="E782" s="22"/>
      <c r="F782" s="22"/>
      <c r="G782" s="22"/>
      <c r="H782" s="22"/>
      <c r="I782" s="22"/>
      <c r="J782" s="21"/>
    </row>
    <row r="783" spans="1:10">
      <c r="A783" s="21"/>
      <c r="C783" s="22"/>
      <c r="D783" s="22"/>
      <c r="E783" s="22"/>
      <c r="F783" s="22"/>
      <c r="G783" s="22"/>
      <c r="H783" s="22"/>
      <c r="I783" s="22"/>
      <c r="J783" s="21"/>
    </row>
    <row r="784" spans="1:10">
      <c r="A784" s="21"/>
      <c r="C784" s="22"/>
      <c r="D784" s="22"/>
      <c r="E784" s="22"/>
      <c r="F784" s="22"/>
      <c r="G784" s="22"/>
      <c r="H784" s="22"/>
      <c r="I784" s="22"/>
      <c r="J784" s="21"/>
    </row>
    <row r="785" spans="1:10">
      <c r="A785" s="21"/>
      <c r="C785" s="22"/>
      <c r="D785" s="22"/>
      <c r="E785" s="22"/>
      <c r="F785" s="22"/>
      <c r="G785" s="22"/>
      <c r="H785" s="22"/>
      <c r="I785" s="22"/>
      <c r="J785" s="21"/>
    </row>
    <row r="786" spans="1:10">
      <c r="A786" s="21"/>
      <c r="C786" s="22"/>
      <c r="D786" s="22"/>
      <c r="E786" s="22"/>
      <c r="F786" s="22"/>
      <c r="G786" s="22"/>
      <c r="H786" s="22"/>
      <c r="I786" s="22"/>
      <c r="J786" s="21"/>
    </row>
    <row r="787" spans="1:10">
      <c r="A787" s="21"/>
      <c r="C787" s="22"/>
      <c r="D787" s="22"/>
      <c r="E787" s="22"/>
      <c r="F787" s="22"/>
      <c r="G787" s="22"/>
      <c r="H787" s="22"/>
      <c r="I787" s="22"/>
      <c r="J787" s="21"/>
    </row>
    <row r="788" spans="1:10">
      <c r="A788" s="21"/>
      <c r="C788" s="22"/>
      <c r="D788" s="22"/>
      <c r="E788" s="22"/>
      <c r="F788" s="22"/>
      <c r="G788" s="22"/>
      <c r="H788" s="22"/>
      <c r="I788" s="22"/>
      <c r="J788" s="21"/>
    </row>
    <row r="789" spans="1:10">
      <c r="A789" s="21"/>
      <c r="C789" s="22"/>
      <c r="D789" s="22"/>
      <c r="E789" s="22"/>
      <c r="F789" s="22"/>
      <c r="G789" s="22"/>
      <c r="H789" s="22"/>
      <c r="I789" s="22"/>
      <c r="J789" s="21"/>
    </row>
    <row r="790" spans="1:10">
      <c r="A790" s="21"/>
      <c r="C790" s="22"/>
      <c r="D790" s="22"/>
      <c r="E790" s="22"/>
      <c r="F790" s="22"/>
      <c r="G790" s="22"/>
      <c r="H790" s="22"/>
      <c r="I790" s="22"/>
      <c r="J790" s="21"/>
    </row>
    <row r="791" spans="1:10">
      <c r="A791" s="21"/>
      <c r="C791" s="22"/>
      <c r="D791" s="22"/>
      <c r="E791" s="22"/>
      <c r="F791" s="22"/>
      <c r="G791" s="22"/>
      <c r="H791" s="22"/>
      <c r="I791" s="22"/>
      <c r="J791" s="21"/>
    </row>
    <row r="792" spans="1:10">
      <c r="A792" s="21"/>
      <c r="C792" s="22"/>
      <c r="D792" s="22"/>
      <c r="E792" s="22"/>
      <c r="F792" s="22"/>
      <c r="G792" s="22"/>
      <c r="H792" s="22"/>
      <c r="I792" s="22"/>
      <c r="J792" s="21"/>
    </row>
    <row r="793" spans="1:10">
      <c r="A793" s="21"/>
      <c r="C793" s="22"/>
      <c r="D793" s="22"/>
      <c r="E793" s="22"/>
      <c r="F793" s="22"/>
      <c r="G793" s="22"/>
      <c r="H793" s="22"/>
      <c r="I793" s="22"/>
      <c r="J793" s="21"/>
    </row>
    <row r="794" spans="1:10">
      <c r="A794" s="21"/>
      <c r="C794" s="22"/>
      <c r="D794" s="22"/>
      <c r="E794" s="22"/>
      <c r="F794" s="22"/>
      <c r="G794" s="22"/>
      <c r="H794" s="22"/>
      <c r="I794" s="22"/>
      <c r="J794" s="21"/>
    </row>
    <row r="795" spans="1:10">
      <c r="A795" s="21"/>
      <c r="C795" s="22"/>
      <c r="D795" s="22"/>
      <c r="E795" s="22"/>
      <c r="F795" s="22"/>
      <c r="G795" s="22"/>
      <c r="H795" s="22"/>
      <c r="I795" s="22"/>
      <c r="J795" s="21"/>
    </row>
    <row r="796" spans="1:10">
      <c r="A796" s="21"/>
      <c r="C796" s="22"/>
      <c r="D796" s="22"/>
      <c r="E796" s="22"/>
      <c r="F796" s="22"/>
      <c r="G796" s="22"/>
      <c r="H796" s="22"/>
      <c r="I796" s="22"/>
      <c r="J796" s="21"/>
    </row>
    <row r="797" spans="1:10">
      <c r="A797" s="21"/>
      <c r="C797" s="22"/>
      <c r="D797" s="22"/>
      <c r="E797" s="22"/>
      <c r="F797" s="22"/>
      <c r="G797" s="22"/>
      <c r="H797" s="22"/>
      <c r="I797" s="22"/>
      <c r="J797" s="21"/>
    </row>
    <row r="798" spans="1:10">
      <c r="A798" s="21"/>
      <c r="C798" s="22"/>
      <c r="D798" s="22"/>
      <c r="E798" s="22"/>
      <c r="F798" s="22"/>
      <c r="G798" s="22"/>
      <c r="H798" s="22"/>
      <c r="I798" s="22"/>
      <c r="J798" s="21"/>
    </row>
    <row r="799" spans="1:10">
      <c r="A799" s="21"/>
      <c r="C799" s="22"/>
      <c r="D799" s="22"/>
      <c r="E799" s="22"/>
      <c r="F799" s="22"/>
      <c r="G799" s="22"/>
      <c r="H799" s="22"/>
      <c r="I799" s="22"/>
      <c r="J799" s="21"/>
    </row>
    <row r="800" spans="1:10">
      <c r="A800" s="21"/>
      <c r="C800" s="22"/>
      <c r="D800" s="22"/>
      <c r="E800" s="22"/>
      <c r="F800" s="22"/>
      <c r="G800" s="22"/>
      <c r="H800" s="22"/>
      <c r="I800" s="22"/>
      <c r="J800" s="21"/>
    </row>
    <row r="801" spans="1:10">
      <c r="A801" s="21"/>
      <c r="C801" s="22"/>
      <c r="D801" s="22"/>
      <c r="E801" s="22"/>
      <c r="F801" s="22"/>
      <c r="G801" s="22"/>
      <c r="H801" s="22"/>
      <c r="I801" s="22"/>
      <c r="J801" s="21"/>
    </row>
    <row r="802" spans="1:10">
      <c r="A802" s="21"/>
      <c r="C802" s="22"/>
      <c r="D802" s="22"/>
      <c r="E802" s="22"/>
      <c r="F802" s="22"/>
      <c r="G802" s="22"/>
      <c r="H802" s="22"/>
      <c r="I802" s="22"/>
      <c r="J802" s="21"/>
    </row>
    <row r="803" spans="1:10">
      <c r="A803" s="21"/>
      <c r="C803" s="22"/>
      <c r="D803" s="22"/>
      <c r="E803" s="22"/>
      <c r="F803" s="22"/>
      <c r="G803" s="22"/>
      <c r="H803" s="22"/>
      <c r="I803" s="22"/>
      <c r="J803" s="21"/>
    </row>
    <row r="804" spans="1:10">
      <c r="A804" s="21"/>
      <c r="C804" s="22"/>
      <c r="D804" s="22"/>
      <c r="E804" s="22"/>
      <c r="F804" s="22"/>
      <c r="G804" s="22"/>
      <c r="H804" s="22"/>
      <c r="I804" s="22"/>
      <c r="J804" s="21"/>
    </row>
    <row r="805" spans="1:10">
      <c r="A805" s="21"/>
      <c r="C805" s="22"/>
      <c r="D805" s="22"/>
      <c r="E805" s="22"/>
      <c r="F805" s="22"/>
      <c r="G805" s="22"/>
      <c r="H805" s="22"/>
      <c r="I805" s="22"/>
      <c r="J805" s="21"/>
    </row>
    <row r="806" spans="1:10">
      <c r="A806" s="21"/>
      <c r="C806" s="22"/>
      <c r="D806" s="22"/>
      <c r="E806" s="22"/>
      <c r="F806" s="22"/>
      <c r="G806" s="22"/>
      <c r="H806" s="22"/>
      <c r="I806" s="22"/>
      <c r="J806" s="21"/>
    </row>
    <row r="807" spans="1:10">
      <c r="A807" s="21"/>
      <c r="C807" s="22"/>
      <c r="D807" s="22"/>
      <c r="E807" s="22"/>
      <c r="F807" s="22"/>
      <c r="G807" s="22"/>
      <c r="H807" s="22"/>
      <c r="I807" s="22"/>
      <c r="J807" s="21"/>
    </row>
    <row r="808" spans="1:10">
      <c r="A808" s="21"/>
      <c r="C808" s="22"/>
      <c r="D808" s="22"/>
      <c r="E808" s="22"/>
      <c r="F808" s="22"/>
      <c r="G808" s="22"/>
      <c r="H808" s="22"/>
      <c r="I808" s="22"/>
      <c r="J808" s="21"/>
    </row>
    <row r="809" spans="1:10">
      <c r="A809" s="21"/>
      <c r="C809" s="22"/>
      <c r="D809" s="22"/>
      <c r="E809" s="22"/>
      <c r="F809" s="22"/>
      <c r="G809" s="22"/>
      <c r="H809" s="22"/>
      <c r="I809" s="22"/>
      <c r="J809" s="21"/>
    </row>
    <row r="810" spans="1:10">
      <c r="A810" s="21"/>
      <c r="C810" s="22"/>
      <c r="D810" s="22"/>
      <c r="E810" s="22"/>
      <c r="F810" s="22"/>
      <c r="G810" s="22"/>
      <c r="H810" s="22"/>
      <c r="I810" s="22"/>
      <c r="J810" s="21"/>
    </row>
    <row r="811" spans="1:10">
      <c r="A811" s="21"/>
      <c r="C811" s="22"/>
      <c r="D811" s="22"/>
      <c r="E811" s="22"/>
      <c r="F811" s="22"/>
      <c r="G811" s="22"/>
      <c r="H811" s="22"/>
      <c r="I811" s="22"/>
      <c r="J811" s="21"/>
    </row>
    <row r="812" spans="1:10">
      <c r="A812" s="21"/>
      <c r="C812" s="22"/>
      <c r="D812" s="22"/>
      <c r="E812" s="22"/>
      <c r="F812" s="22"/>
      <c r="G812" s="22"/>
      <c r="H812" s="22"/>
      <c r="I812" s="22"/>
      <c r="J812" s="21"/>
    </row>
    <row r="813" spans="1:10">
      <c r="A813" s="21"/>
      <c r="C813" s="22"/>
      <c r="D813" s="22"/>
      <c r="E813" s="22"/>
      <c r="F813" s="22"/>
      <c r="G813" s="22"/>
      <c r="H813" s="22"/>
      <c r="I813" s="22"/>
      <c r="J813" s="21"/>
    </row>
    <row r="814" spans="1:10">
      <c r="A814" s="21"/>
      <c r="C814" s="22"/>
      <c r="D814" s="22"/>
      <c r="E814" s="22"/>
      <c r="F814" s="22"/>
      <c r="G814" s="22"/>
      <c r="H814" s="22"/>
      <c r="I814" s="22"/>
      <c r="J814" s="21"/>
    </row>
    <row r="815" spans="1:10">
      <c r="A815" s="21"/>
      <c r="C815" s="22"/>
      <c r="D815" s="22"/>
      <c r="E815" s="22"/>
      <c r="F815" s="22"/>
      <c r="G815" s="22"/>
      <c r="H815" s="22"/>
      <c r="I815" s="22"/>
      <c r="J815" s="21"/>
    </row>
    <row r="816" spans="1:10">
      <c r="A816" s="21"/>
      <c r="C816" s="22"/>
      <c r="D816" s="22"/>
      <c r="E816" s="22"/>
      <c r="F816" s="22"/>
      <c r="G816" s="22"/>
      <c r="H816" s="22"/>
      <c r="I816" s="22"/>
      <c r="J816" s="21"/>
    </row>
    <row r="817" spans="1:10">
      <c r="A817" s="21"/>
      <c r="C817" s="22"/>
      <c r="D817" s="22"/>
      <c r="E817" s="22"/>
      <c r="F817" s="22"/>
      <c r="G817" s="22"/>
      <c r="H817" s="22"/>
      <c r="I817" s="22"/>
      <c r="J817" s="21"/>
    </row>
    <row r="818" spans="1:10">
      <c r="A818" s="21"/>
      <c r="C818" s="22"/>
      <c r="D818" s="22"/>
      <c r="E818" s="22"/>
      <c r="F818" s="22"/>
      <c r="G818" s="22"/>
      <c r="H818" s="22"/>
      <c r="I818" s="22"/>
      <c r="J818" s="21"/>
    </row>
    <row r="819" spans="1:10">
      <c r="A819" s="21"/>
      <c r="C819" s="22"/>
      <c r="D819" s="22"/>
      <c r="E819" s="22"/>
      <c r="F819" s="22"/>
      <c r="G819" s="22"/>
      <c r="H819" s="22"/>
      <c r="I819" s="22"/>
      <c r="J819" s="21"/>
    </row>
    <row r="820" spans="1:10">
      <c r="A820" s="21"/>
      <c r="C820" s="22"/>
      <c r="D820" s="22"/>
      <c r="E820" s="22"/>
      <c r="F820" s="22"/>
      <c r="G820" s="22"/>
      <c r="H820" s="22"/>
      <c r="I820" s="22"/>
      <c r="J820" s="21"/>
    </row>
    <row r="821" spans="1:10">
      <c r="A821" s="21"/>
      <c r="C821" s="22"/>
      <c r="D821" s="22"/>
      <c r="E821" s="22"/>
      <c r="F821" s="22"/>
      <c r="G821" s="22"/>
      <c r="H821" s="22"/>
      <c r="I821" s="22"/>
      <c r="J821" s="21"/>
    </row>
    <row r="822" spans="1:10">
      <c r="A822" s="21"/>
      <c r="C822" s="22"/>
      <c r="D822" s="22"/>
      <c r="E822" s="22"/>
      <c r="F822" s="22"/>
      <c r="G822" s="22"/>
      <c r="H822" s="22"/>
      <c r="I822" s="22"/>
      <c r="J822" s="21"/>
    </row>
    <row r="823" spans="1:10">
      <c r="A823" s="21"/>
      <c r="C823" s="22"/>
      <c r="D823" s="22"/>
      <c r="E823" s="22"/>
      <c r="F823" s="22"/>
      <c r="G823" s="22"/>
      <c r="H823" s="22"/>
      <c r="I823" s="22"/>
      <c r="J823" s="21"/>
    </row>
    <row r="824" spans="1:10">
      <c r="A824" s="21"/>
      <c r="C824" s="22"/>
      <c r="D824" s="22"/>
      <c r="E824" s="22"/>
      <c r="F824" s="22"/>
      <c r="G824" s="22"/>
      <c r="H824" s="22"/>
      <c r="I824" s="22"/>
      <c r="J824" s="21"/>
    </row>
    <row r="825" spans="1:10">
      <c r="A825" s="21"/>
      <c r="C825" s="22"/>
      <c r="D825" s="22"/>
      <c r="E825" s="22"/>
      <c r="F825" s="22"/>
      <c r="G825" s="22"/>
      <c r="H825" s="22"/>
      <c r="I825" s="22"/>
      <c r="J825" s="21"/>
    </row>
    <row r="826" spans="1:10">
      <c r="A826" s="21"/>
      <c r="C826" s="22"/>
      <c r="D826" s="22"/>
      <c r="E826" s="22"/>
      <c r="F826" s="22"/>
      <c r="G826" s="22"/>
      <c r="H826" s="22"/>
      <c r="I826" s="22"/>
      <c r="J826" s="21"/>
    </row>
    <row r="827" spans="1:10">
      <c r="A827" s="21"/>
      <c r="C827" s="22"/>
      <c r="D827" s="22"/>
      <c r="E827" s="22"/>
      <c r="F827" s="22"/>
      <c r="G827" s="22"/>
      <c r="H827" s="22"/>
      <c r="I827" s="22"/>
      <c r="J827" s="21"/>
    </row>
    <row r="828" spans="1:10">
      <c r="A828" s="21"/>
      <c r="C828" s="22"/>
      <c r="D828" s="22"/>
      <c r="E828" s="22"/>
      <c r="F828" s="22"/>
      <c r="G828" s="22"/>
      <c r="H828" s="22"/>
      <c r="I828" s="22"/>
      <c r="J828" s="21"/>
    </row>
    <row r="829" spans="1:10">
      <c r="A829" s="21"/>
      <c r="C829" s="22"/>
      <c r="D829" s="22"/>
      <c r="E829" s="22"/>
      <c r="F829" s="22"/>
      <c r="G829" s="22"/>
      <c r="H829" s="22"/>
      <c r="I829" s="22"/>
      <c r="J829" s="21"/>
    </row>
    <row r="830" spans="1:10">
      <c r="A830" s="21"/>
      <c r="C830" s="22"/>
      <c r="D830" s="22"/>
      <c r="E830" s="22"/>
      <c r="F830" s="22"/>
      <c r="G830" s="22"/>
      <c r="H830" s="22"/>
      <c r="I830" s="22"/>
      <c r="J830" s="21"/>
    </row>
    <row r="831" spans="1:10">
      <c r="A831" s="21"/>
      <c r="C831" s="22"/>
      <c r="D831" s="22"/>
      <c r="E831" s="22"/>
      <c r="F831" s="22"/>
      <c r="G831" s="22"/>
      <c r="H831" s="22"/>
      <c r="I831" s="22"/>
      <c r="J831" s="21"/>
    </row>
    <row r="832" spans="1:10">
      <c r="A832" s="21"/>
      <c r="C832" s="22"/>
      <c r="D832" s="22"/>
      <c r="E832" s="22"/>
      <c r="F832" s="22"/>
      <c r="G832" s="22"/>
      <c r="H832" s="22"/>
      <c r="I832" s="22"/>
      <c r="J832" s="21"/>
    </row>
    <row r="833" spans="1:10">
      <c r="A833" s="21"/>
      <c r="C833" s="22"/>
      <c r="D833" s="22"/>
      <c r="E833" s="22"/>
      <c r="F833" s="22"/>
      <c r="G833" s="22"/>
      <c r="H833" s="22"/>
      <c r="I833" s="22"/>
      <c r="J833" s="21"/>
    </row>
    <row r="834" spans="1:10">
      <c r="A834" s="21"/>
      <c r="C834" s="22"/>
      <c r="D834" s="22"/>
      <c r="E834" s="22"/>
      <c r="F834" s="22"/>
      <c r="G834" s="22"/>
      <c r="H834" s="22"/>
      <c r="I834" s="22"/>
      <c r="J834" s="21"/>
    </row>
    <row r="835" spans="1:10">
      <c r="A835" s="21"/>
      <c r="C835" s="22"/>
      <c r="D835" s="22"/>
      <c r="E835" s="22"/>
      <c r="F835" s="22"/>
      <c r="G835" s="22"/>
      <c r="H835" s="22"/>
      <c r="I835" s="22"/>
      <c r="J835" s="21"/>
    </row>
    <row r="836" spans="1:10">
      <c r="A836" s="21"/>
      <c r="C836" s="22"/>
      <c r="D836" s="22"/>
      <c r="E836" s="22"/>
      <c r="F836" s="22"/>
      <c r="G836" s="22"/>
      <c r="H836" s="22"/>
      <c r="I836" s="22"/>
      <c r="J836" s="21"/>
    </row>
    <row r="837" spans="1:10">
      <c r="A837" s="21"/>
      <c r="C837" s="22"/>
      <c r="D837" s="22"/>
      <c r="E837" s="22"/>
      <c r="F837" s="22"/>
      <c r="G837" s="22"/>
      <c r="H837" s="22"/>
      <c r="I837" s="22"/>
      <c r="J837" s="21"/>
    </row>
    <row r="838" spans="1:10">
      <c r="A838" s="21"/>
      <c r="C838" s="22"/>
      <c r="D838" s="22"/>
      <c r="E838" s="22"/>
      <c r="F838" s="22"/>
      <c r="G838" s="22"/>
      <c r="H838" s="22"/>
      <c r="I838" s="22"/>
      <c r="J838" s="21"/>
    </row>
    <row r="839" spans="1:10">
      <c r="A839" s="21"/>
      <c r="C839" s="22"/>
      <c r="D839" s="22"/>
      <c r="E839" s="22"/>
      <c r="F839" s="22"/>
      <c r="G839" s="22"/>
      <c r="H839" s="22"/>
      <c r="I839" s="22"/>
      <c r="J839" s="21"/>
    </row>
    <row r="840" spans="1:10">
      <c r="A840" s="21"/>
      <c r="C840" s="22"/>
      <c r="D840" s="22"/>
      <c r="E840" s="22"/>
      <c r="F840" s="22"/>
      <c r="G840" s="22"/>
      <c r="H840" s="22"/>
      <c r="I840" s="22"/>
      <c r="J840" s="21"/>
    </row>
    <row r="841" spans="1:10">
      <c r="A841" s="21"/>
      <c r="C841" s="22"/>
      <c r="D841" s="22"/>
      <c r="E841" s="22"/>
      <c r="F841" s="22"/>
      <c r="G841" s="22"/>
      <c r="H841" s="22"/>
      <c r="I841" s="22"/>
      <c r="J841" s="21"/>
    </row>
    <row r="842" spans="1:10">
      <c r="A842" s="21"/>
      <c r="C842" s="22"/>
      <c r="D842" s="22"/>
      <c r="E842" s="22"/>
      <c r="F842" s="22"/>
      <c r="G842" s="22"/>
      <c r="H842" s="22"/>
      <c r="I842" s="22"/>
      <c r="J842" s="21"/>
    </row>
    <row r="843" spans="1:10">
      <c r="A843" s="21"/>
      <c r="C843" s="22"/>
      <c r="D843" s="22"/>
      <c r="E843" s="22"/>
      <c r="F843" s="22"/>
      <c r="G843" s="22"/>
      <c r="H843" s="22"/>
      <c r="I843" s="22"/>
      <c r="J843" s="21"/>
    </row>
    <row r="844" spans="1:10">
      <c r="A844" s="21"/>
      <c r="C844" s="22"/>
      <c r="D844" s="22"/>
      <c r="E844" s="22"/>
      <c r="F844" s="22"/>
      <c r="G844" s="22"/>
      <c r="H844" s="22"/>
      <c r="I844" s="22"/>
      <c r="J844" s="21"/>
    </row>
    <row r="845" spans="1:10">
      <c r="A845" s="21"/>
      <c r="C845" s="22"/>
      <c r="D845" s="22"/>
      <c r="E845" s="22"/>
      <c r="F845" s="22"/>
      <c r="G845" s="22"/>
      <c r="H845" s="22"/>
      <c r="I845" s="22"/>
      <c r="J845" s="21"/>
    </row>
    <row r="846" spans="1:10">
      <c r="A846" s="21"/>
      <c r="C846" s="22"/>
      <c r="D846" s="22"/>
      <c r="E846" s="22"/>
      <c r="F846" s="22"/>
      <c r="G846" s="22"/>
      <c r="H846" s="22"/>
      <c r="I846" s="22"/>
      <c r="J846" s="21"/>
    </row>
    <row r="847" spans="1:10">
      <c r="A847" s="21"/>
      <c r="C847" s="22"/>
      <c r="D847" s="22"/>
      <c r="E847" s="22"/>
      <c r="F847" s="22"/>
      <c r="G847" s="22"/>
      <c r="H847" s="22"/>
      <c r="I847" s="22"/>
      <c r="J847" s="21"/>
    </row>
    <row r="848" spans="1:10">
      <c r="A848" s="21"/>
      <c r="C848" s="22"/>
      <c r="D848" s="22"/>
      <c r="E848" s="22"/>
      <c r="F848" s="22"/>
      <c r="G848" s="22"/>
      <c r="H848" s="22"/>
      <c r="I848" s="22"/>
      <c r="J848" s="21"/>
    </row>
    <row r="849" spans="1:10">
      <c r="A849" s="21"/>
      <c r="C849" s="22"/>
      <c r="D849" s="22"/>
      <c r="E849" s="22"/>
      <c r="F849" s="22"/>
      <c r="G849" s="22"/>
      <c r="H849" s="22"/>
      <c r="I849" s="22"/>
      <c r="J849" s="21"/>
    </row>
    <row r="850" spans="1:10">
      <c r="A850" s="21"/>
      <c r="C850" s="22"/>
      <c r="D850" s="22"/>
      <c r="E850" s="22"/>
      <c r="F850" s="22"/>
      <c r="G850" s="22"/>
      <c r="H850" s="22"/>
      <c r="I850" s="22"/>
      <c r="J850" s="21"/>
    </row>
    <row r="851" spans="1:10">
      <c r="A851" s="21"/>
      <c r="C851" s="22"/>
      <c r="D851" s="22"/>
      <c r="E851" s="22"/>
      <c r="F851" s="22"/>
      <c r="G851" s="22"/>
      <c r="H851" s="22"/>
      <c r="I851" s="22"/>
      <c r="J851" s="21"/>
    </row>
    <row r="852" spans="1:10">
      <c r="A852" s="21"/>
      <c r="C852" s="22"/>
      <c r="D852" s="22"/>
      <c r="E852" s="22"/>
      <c r="F852" s="22"/>
      <c r="G852" s="22"/>
      <c r="H852" s="22"/>
      <c r="I852" s="22"/>
      <c r="J852" s="21"/>
    </row>
    <row r="853" spans="1:10">
      <c r="A853" s="21"/>
      <c r="C853" s="22"/>
      <c r="D853" s="22"/>
      <c r="E853" s="22"/>
      <c r="F853" s="22"/>
      <c r="G853" s="22"/>
      <c r="H853" s="22"/>
      <c r="I853" s="22"/>
      <c r="J853" s="21"/>
    </row>
    <row r="854" spans="1:10">
      <c r="A854" s="21"/>
      <c r="C854" s="22"/>
      <c r="D854" s="22"/>
      <c r="E854" s="22"/>
      <c r="F854" s="22"/>
      <c r="G854" s="22"/>
      <c r="H854" s="22"/>
      <c r="I854" s="22"/>
      <c r="J854" s="21"/>
    </row>
  </sheetData>
  <mergeCells count="79">
    <mergeCell ref="A6:J6"/>
    <mergeCell ref="B2:D2"/>
    <mergeCell ref="B3:D3"/>
    <mergeCell ref="E3:F3"/>
    <mergeCell ref="B4:D4"/>
    <mergeCell ref="E4:F4"/>
    <mergeCell ref="A8:J8"/>
    <mergeCell ref="B9:C9"/>
    <mergeCell ref="D9:F9"/>
    <mergeCell ref="G9:J9"/>
    <mergeCell ref="B10:C10"/>
    <mergeCell ref="D10:F10"/>
    <mergeCell ref="G10:J10"/>
    <mergeCell ref="B11:C11"/>
    <mergeCell ref="D11:F11"/>
    <mergeCell ref="G11:J11"/>
    <mergeCell ref="B12:C12"/>
    <mergeCell ref="D12:F12"/>
    <mergeCell ref="G12:J12"/>
    <mergeCell ref="B13:C13"/>
    <mergeCell ref="D13:F13"/>
    <mergeCell ref="G13:J13"/>
    <mergeCell ref="A15:A17"/>
    <mergeCell ref="B15:C17"/>
    <mergeCell ref="D15:I15"/>
    <mergeCell ref="J15:J17"/>
    <mergeCell ref="D16:E16"/>
    <mergeCell ref="F16:G16"/>
    <mergeCell ref="H16:I16"/>
    <mergeCell ref="J40:J41"/>
    <mergeCell ref="J18:J19"/>
    <mergeCell ref="J20:J21"/>
    <mergeCell ref="J22:J23"/>
    <mergeCell ref="J24:J25"/>
    <mergeCell ref="J26:J27"/>
    <mergeCell ref="J28:J29"/>
    <mergeCell ref="J30:J31"/>
    <mergeCell ref="J32:J33"/>
    <mergeCell ref="J34:J35"/>
    <mergeCell ref="J36:J37"/>
    <mergeCell ref="J38:J39"/>
    <mergeCell ref="J64:J65"/>
    <mergeCell ref="J42:J43"/>
    <mergeCell ref="J44:J45"/>
    <mergeCell ref="J46:J47"/>
    <mergeCell ref="J48:J49"/>
    <mergeCell ref="J50:J51"/>
    <mergeCell ref="J52:J53"/>
    <mergeCell ref="J54:J55"/>
    <mergeCell ref="J56:J57"/>
    <mergeCell ref="J58:J59"/>
    <mergeCell ref="J60:J61"/>
    <mergeCell ref="J62:J63"/>
    <mergeCell ref="J88:J89"/>
    <mergeCell ref="J66:J67"/>
    <mergeCell ref="J68:J69"/>
    <mergeCell ref="J70:J71"/>
    <mergeCell ref="J72:J73"/>
    <mergeCell ref="J74:J75"/>
    <mergeCell ref="J76:J77"/>
    <mergeCell ref="J78:J79"/>
    <mergeCell ref="J80:J81"/>
    <mergeCell ref="J82:J83"/>
    <mergeCell ref="J84:J85"/>
    <mergeCell ref="J86:J87"/>
    <mergeCell ref="J90:J91"/>
    <mergeCell ref="J92:J93"/>
    <mergeCell ref="J94:J95"/>
    <mergeCell ref="J96:J97"/>
    <mergeCell ref="A98:B99"/>
    <mergeCell ref="C98:C99"/>
    <mergeCell ref="A100:B101"/>
    <mergeCell ref="C100:C101"/>
    <mergeCell ref="D100:E100"/>
    <mergeCell ref="F100:G100"/>
    <mergeCell ref="H100:I100"/>
    <mergeCell ref="D101:E101"/>
    <mergeCell ref="F101:G101"/>
    <mergeCell ref="H101:I101"/>
  </mergeCells>
  <conditionalFormatting sqref="C20">
    <cfRule type="cellIs" dxfId="95" priority="95" stopIfTrue="1" operator="equal">
      <formula>0</formula>
    </cfRule>
    <cfRule type="cellIs" dxfId="94" priority="96" stopIfTrue="1" operator="between">
      <formula>0.01</formula>
      <formula>1</formula>
    </cfRule>
  </conditionalFormatting>
  <conditionalFormatting sqref="C28:I28">
    <cfRule type="cellIs" dxfId="93" priority="93" stopIfTrue="1" operator="equal">
      <formula>0</formula>
    </cfRule>
    <cfRule type="cellIs" dxfId="92" priority="94" stopIfTrue="1" operator="between">
      <formula>0.01</formula>
      <formula>1</formula>
    </cfRule>
  </conditionalFormatting>
  <conditionalFormatting sqref="C30:I30">
    <cfRule type="cellIs" dxfId="91" priority="91" stopIfTrue="1" operator="equal">
      <formula>0</formula>
    </cfRule>
    <cfRule type="cellIs" dxfId="90" priority="92" stopIfTrue="1" operator="between">
      <formula>0.01</formula>
      <formula>1</formula>
    </cfRule>
  </conditionalFormatting>
  <conditionalFormatting sqref="C32:I32">
    <cfRule type="cellIs" dxfId="89" priority="89" stopIfTrue="1" operator="equal">
      <formula>0</formula>
    </cfRule>
    <cfRule type="cellIs" dxfId="88" priority="90" stopIfTrue="1" operator="between">
      <formula>0.01</formula>
      <formula>1</formula>
    </cfRule>
  </conditionalFormatting>
  <conditionalFormatting sqref="C34:I34">
    <cfRule type="cellIs" dxfId="87" priority="87" stopIfTrue="1" operator="equal">
      <formula>0</formula>
    </cfRule>
    <cfRule type="cellIs" dxfId="86" priority="88" stopIfTrue="1" operator="between">
      <formula>0.01</formula>
      <formula>1</formula>
    </cfRule>
  </conditionalFormatting>
  <conditionalFormatting sqref="C44:I44">
    <cfRule type="cellIs" dxfId="85" priority="85" stopIfTrue="1" operator="equal">
      <formula>0</formula>
    </cfRule>
    <cfRule type="cellIs" dxfId="84" priority="86" stopIfTrue="1" operator="between">
      <formula>0.01</formula>
      <formula>1</formula>
    </cfRule>
  </conditionalFormatting>
  <conditionalFormatting sqref="C46:I46">
    <cfRule type="cellIs" dxfId="83" priority="83" stopIfTrue="1" operator="equal">
      <formula>0</formula>
    </cfRule>
    <cfRule type="cellIs" dxfId="82" priority="84" stopIfTrue="1" operator="between">
      <formula>0.01</formula>
      <formula>1</formula>
    </cfRule>
  </conditionalFormatting>
  <conditionalFormatting sqref="C48:F48">
    <cfRule type="cellIs" dxfId="81" priority="81" stopIfTrue="1" operator="equal">
      <formula>0</formula>
    </cfRule>
    <cfRule type="cellIs" dxfId="80" priority="82" stopIfTrue="1" operator="between">
      <formula>0.01</formula>
      <formula>1</formula>
    </cfRule>
  </conditionalFormatting>
  <conditionalFormatting sqref="C50:I50">
    <cfRule type="cellIs" dxfId="79" priority="79" stopIfTrue="1" operator="equal">
      <formula>0</formula>
    </cfRule>
    <cfRule type="cellIs" dxfId="78" priority="80" stopIfTrue="1" operator="between">
      <formula>0.01</formula>
      <formula>1</formula>
    </cfRule>
  </conditionalFormatting>
  <conditionalFormatting sqref="C52:E52">
    <cfRule type="cellIs" dxfId="77" priority="77" stopIfTrue="1" operator="equal">
      <formula>0</formula>
    </cfRule>
    <cfRule type="cellIs" dxfId="76" priority="78" stopIfTrue="1" operator="between">
      <formula>0.01</formula>
      <formula>1</formula>
    </cfRule>
  </conditionalFormatting>
  <conditionalFormatting sqref="C54:F54">
    <cfRule type="cellIs" dxfId="75" priority="75" stopIfTrue="1" operator="equal">
      <formula>0</formula>
    </cfRule>
    <cfRule type="cellIs" dxfId="74" priority="76" stopIfTrue="1" operator="between">
      <formula>0.01</formula>
      <formula>1</formula>
    </cfRule>
  </conditionalFormatting>
  <conditionalFormatting sqref="C56:E56">
    <cfRule type="cellIs" dxfId="73" priority="73" stopIfTrue="1" operator="equal">
      <formula>0</formula>
    </cfRule>
    <cfRule type="cellIs" dxfId="72" priority="74" stopIfTrue="1" operator="between">
      <formula>0.01</formula>
      <formula>1</formula>
    </cfRule>
  </conditionalFormatting>
  <conditionalFormatting sqref="C58:G58">
    <cfRule type="cellIs" dxfId="71" priority="71" stopIfTrue="1" operator="equal">
      <formula>0</formula>
    </cfRule>
    <cfRule type="cellIs" dxfId="70" priority="72" stopIfTrue="1" operator="between">
      <formula>0.01</formula>
      <formula>1</formula>
    </cfRule>
  </conditionalFormatting>
  <conditionalFormatting sqref="C68:I68">
    <cfRule type="cellIs" dxfId="69" priority="67" stopIfTrue="1" operator="equal">
      <formula>0</formula>
    </cfRule>
    <cfRule type="cellIs" dxfId="68" priority="68" stopIfTrue="1" operator="between">
      <formula>0.01</formula>
      <formula>1</formula>
    </cfRule>
  </conditionalFormatting>
  <conditionalFormatting sqref="C66:I66">
    <cfRule type="cellIs" dxfId="67" priority="69" stopIfTrue="1" operator="equal">
      <formula>0</formula>
    </cfRule>
    <cfRule type="cellIs" dxfId="66" priority="70" stopIfTrue="1" operator="between">
      <formula>0.01</formula>
      <formula>1</formula>
    </cfRule>
  </conditionalFormatting>
  <conditionalFormatting sqref="C72:I72">
    <cfRule type="cellIs" dxfId="65" priority="65" stopIfTrue="1" operator="equal">
      <formula>0</formula>
    </cfRule>
    <cfRule type="cellIs" dxfId="64" priority="66" stopIfTrue="1" operator="between">
      <formula>0.01</formula>
      <formula>1</formula>
    </cfRule>
  </conditionalFormatting>
  <conditionalFormatting sqref="C26:I26">
    <cfRule type="cellIs" dxfId="63" priority="61" stopIfTrue="1" operator="equal">
      <formula>0</formula>
    </cfRule>
    <cfRule type="cellIs" dxfId="62" priority="62" stopIfTrue="1" operator="between">
      <formula>0.01</formula>
      <formula>1</formula>
    </cfRule>
  </conditionalFormatting>
  <conditionalFormatting sqref="C64:I64">
    <cfRule type="cellIs" dxfId="61" priority="57" stopIfTrue="1" operator="equal">
      <formula>0</formula>
    </cfRule>
    <cfRule type="cellIs" dxfId="60" priority="58" stopIfTrue="1" operator="between">
      <formula>0.01</formula>
      <formula>1</formula>
    </cfRule>
  </conditionalFormatting>
  <conditionalFormatting sqref="C18:I18">
    <cfRule type="cellIs" dxfId="59" priority="63" stopIfTrue="1" operator="equal">
      <formula>0</formula>
    </cfRule>
    <cfRule type="cellIs" dxfId="58" priority="64" stopIfTrue="1" operator="between">
      <formula>0.01</formula>
      <formula>1</formula>
    </cfRule>
  </conditionalFormatting>
  <conditionalFormatting sqref="C42:I42">
    <cfRule type="cellIs" dxfId="57" priority="59" stopIfTrue="1" operator="equal">
      <formula>0</formula>
    </cfRule>
    <cfRule type="cellIs" dxfId="56" priority="60" stopIfTrue="1" operator="between">
      <formula>0.01</formula>
      <formula>1</formula>
    </cfRule>
  </conditionalFormatting>
  <conditionalFormatting sqref="C70:I70">
    <cfRule type="cellIs" dxfId="55" priority="55" stopIfTrue="1" operator="equal">
      <formula>0</formula>
    </cfRule>
    <cfRule type="cellIs" dxfId="54" priority="56" stopIfTrue="1" operator="between">
      <formula>0.01</formula>
      <formula>1</formula>
    </cfRule>
  </conditionalFormatting>
  <conditionalFormatting sqref="F52:I52">
    <cfRule type="cellIs" dxfId="53" priority="53" stopIfTrue="1" operator="equal">
      <formula>0</formula>
    </cfRule>
    <cfRule type="cellIs" dxfId="52" priority="54" stopIfTrue="1" operator="between">
      <formula>0.01</formula>
      <formula>1</formula>
    </cfRule>
  </conditionalFormatting>
  <conditionalFormatting sqref="C38:I38">
    <cfRule type="cellIs" dxfId="51" priority="49" stopIfTrue="1" operator="equal">
      <formula>0</formula>
    </cfRule>
    <cfRule type="cellIs" dxfId="50" priority="50" stopIfTrue="1" operator="between">
      <formula>0.01</formula>
      <formula>1</formula>
    </cfRule>
  </conditionalFormatting>
  <conditionalFormatting sqref="F56:G56">
    <cfRule type="cellIs" dxfId="49" priority="51" stopIfTrue="1" operator="equal">
      <formula>0</formula>
    </cfRule>
    <cfRule type="cellIs" dxfId="48" priority="52" stopIfTrue="1" operator="between">
      <formula>0.01</formula>
      <formula>1</formula>
    </cfRule>
  </conditionalFormatting>
  <conditionalFormatting sqref="G48:I48">
    <cfRule type="cellIs" dxfId="47" priority="43" stopIfTrue="1" operator="equal">
      <formula>0</formula>
    </cfRule>
    <cfRule type="cellIs" dxfId="46" priority="44" stopIfTrue="1" operator="between">
      <formula>0.01</formula>
      <formula>1</formula>
    </cfRule>
  </conditionalFormatting>
  <conditionalFormatting sqref="C40:I40">
    <cfRule type="cellIs" dxfId="45" priority="47" stopIfTrue="1" operator="equal">
      <formula>0</formula>
    </cfRule>
    <cfRule type="cellIs" dxfId="44" priority="48" stopIfTrue="1" operator="between">
      <formula>0.01</formula>
      <formula>1</formula>
    </cfRule>
  </conditionalFormatting>
  <conditionalFormatting sqref="C36:I36">
    <cfRule type="cellIs" dxfId="43" priority="45" stopIfTrue="1" operator="equal">
      <formula>0</formula>
    </cfRule>
    <cfRule type="cellIs" dxfId="42" priority="46" stopIfTrue="1" operator="between">
      <formula>0.01</formula>
      <formula>1</formula>
    </cfRule>
  </conditionalFormatting>
  <conditionalFormatting sqref="H56:I56">
    <cfRule type="cellIs" dxfId="41" priority="39" stopIfTrue="1" operator="equal">
      <formula>0</formula>
    </cfRule>
    <cfRule type="cellIs" dxfId="40" priority="40" stopIfTrue="1" operator="between">
      <formula>0.01</formula>
      <formula>1</formula>
    </cfRule>
  </conditionalFormatting>
  <conditionalFormatting sqref="H58:I58">
    <cfRule type="cellIs" dxfId="39" priority="37" stopIfTrue="1" operator="equal">
      <formula>0</formula>
    </cfRule>
    <cfRule type="cellIs" dxfId="38" priority="38" stopIfTrue="1" operator="between">
      <formula>0.01</formula>
      <formula>1</formula>
    </cfRule>
  </conditionalFormatting>
  <conditionalFormatting sqref="G54:I54">
    <cfRule type="cellIs" dxfId="37" priority="41" stopIfTrue="1" operator="equal">
      <formula>0</formula>
    </cfRule>
    <cfRule type="cellIs" dxfId="36" priority="42" stopIfTrue="1" operator="between">
      <formula>0.01</formula>
      <formula>1</formula>
    </cfRule>
  </conditionalFormatting>
  <conditionalFormatting sqref="C24:I24">
    <cfRule type="cellIs" dxfId="35" priority="35" stopIfTrue="1" operator="equal">
      <formula>0</formula>
    </cfRule>
    <cfRule type="cellIs" dxfId="34" priority="36" stopIfTrue="1" operator="between">
      <formula>0.01</formula>
      <formula>1</formula>
    </cfRule>
  </conditionalFormatting>
  <conditionalFormatting sqref="C94:I94">
    <cfRule type="cellIs" dxfId="33" priority="29" stopIfTrue="1" operator="equal">
      <formula>0</formula>
    </cfRule>
    <cfRule type="cellIs" dxfId="32" priority="30" stopIfTrue="1" operator="between">
      <formula>0.01</formula>
      <formula>1</formula>
    </cfRule>
  </conditionalFormatting>
  <conditionalFormatting sqref="C74:I74 C76:I76 C78:I78 C80:I80 C82:I82 C84:I84 C86:I86 C88:I88">
    <cfRule type="cellIs" dxfId="31" priority="33" stopIfTrue="1" operator="equal">
      <formula>0</formula>
    </cfRule>
    <cfRule type="cellIs" dxfId="30" priority="34" stopIfTrue="1" operator="between">
      <formula>0.01</formula>
      <formula>1</formula>
    </cfRule>
  </conditionalFormatting>
  <conditionalFormatting sqref="C92:I92">
    <cfRule type="cellIs" dxfId="29" priority="31" stopIfTrue="1" operator="equal">
      <formula>0</formula>
    </cfRule>
    <cfRule type="cellIs" dxfId="28" priority="32" stopIfTrue="1" operator="between">
      <formula>0.01</formula>
      <formula>1</formula>
    </cfRule>
  </conditionalFormatting>
  <conditionalFormatting sqref="C90">
    <cfRule type="cellIs" dxfId="27" priority="27" stopIfTrue="1" operator="equal">
      <formula>0</formula>
    </cfRule>
    <cfRule type="cellIs" dxfId="26" priority="28" stopIfTrue="1" operator="between">
      <formula>0.01</formula>
      <formula>1</formula>
    </cfRule>
  </conditionalFormatting>
  <conditionalFormatting sqref="C96:I96">
    <cfRule type="cellIs" dxfId="25" priority="25" stopIfTrue="1" operator="equal">
      <formula>0</formula>
    </cfRule>
    <cfRule type="cellIs" dxfId="24" priority="26" stopIfTrue="1" operator="between">
      <formula>0.01</formula>
      <formula>1</formula>
    </cfRule>
  </conditionalFormatting>
  <conditionalFormatting sqref="C60:G60">
    <cfRule type="cellIs" dxfId="23" priority="23" stopIfTrue="1" operator="equal">
      <formula>0</formula>
    </cfRule>
    <cfRule type="cellIs" dxfId="22" priority="24" stopIfTrue="1" operator="between">
      <formula>0.01</formula>
      <formula>1</formula>
    </cfRule>
  </conditionalFormatting>
  <conditionalFormatting sqref="H60:I60">
    <cfRule type="cellIs" dxfId="21" priority="21" stopIfTrue="1" operator="equal">
      <formula>0</formula>
    </cfRule>
    <cfRule type="cellIs" dxfId="20" priority="22" stopIfTrue="1" operator="between">
      <formula>0.01</formula>
      <formula>1</formula>
    </cfRule>
  </conditionalFormatting>
  <conditionalFormatting sqref="C62:G62">
    <cfRule type="cellIs" dxfId="19" priority="19" stopIfTrue="1" operator="equal">
      <formula>0</formula>
    </cfRule>
    <cfRule type="cellIs" dxfId="18" priority="20" stopIfTrue="1" operator="between">
      <formula>0.01</formula>
      <formula>1</formula>
    </cfRule>
  </conditionalFormatting>
  <conditionalFormatting sqref="H62:I62">
    <cfRule type="cellIs" dxfId="17" priority="17" stopIfTrue="1" operator="equal">
      <formula>0</formula>
    </cfRule>
    <cfRule type="cellIs" dxfId="16" priority="18" stopIfTrue="1" operator="between">
      <formula>0.01</formula>
      <formula>1</formula>
    </cfRule>
  </conditionalFormatting>
  <conditionalFormatting sqref="C22:I22">
    <cfRule type="cellIs" dxfId="15" priority="15" stopIfTrue="1" operator="equal">
      <formula>0</formula>
    </cfRule>
    <cfRule type="cellIs" dxfId="14" priority="16" stopIfTrue="1" operator="between">
      <formula>0.01</formula>
      <formula>1</formula>
    </cfRule>
  </conditionalFormatting>
  <conditionalFormatting sqref="D90:I90">
    <cfRule type="cellIs" dxfId="13" priority="13" stopIfTrue="1" operator="equal">
      <formula>0</formula>
    </cfRule>
    <cfRule type="cellIs" dxfId="12" priority="14" stopIfTrue="1" operator="between">
      <formula>0.01</formula>
      <formula>1</formula>
    </cfRule>
  </conditionalFormatting>
  <conditionalFormatting sqref="F20">
    <cfRule type="cellIs" dxfId="11" priority="7" stopIfTrue="1" operator="equal">
      <formula>0</formula>
    </cfRule>
    <cfRule type="cellIs" dxfId="10" priority="8" stopIfTrue="1" operator="between">
      <formula>0.01</formula>
      <formula>1</formula>
    </cfRule>
  </conditionalFormatting>
  <conditionalFormatting sqref="E20">
    <cfRule type="cellIs" dxfId="9" priority="9" stopIfTrue="1" operator="equal">
      <formula>0</formula>
    </cfRule>
    <cfRule type="cellIs" dxfId="8" priority="10" stopIfTrue="1" operator="between">
      <formula>0.01</formula>
      <formula>1</formula>
    </cfRule>
  </conditionalFormatting>
  <conditionalFormatting sqref="D20">
    <cfRule type="cellIs" dxfId="7" priority="11" stopIfTrue="1" operator="equal">
      <formula>0</formula>
    </cfRule>
    <cfRule type="cellIs" dxfId="6" priority="12" stopIfTrue="1" operator="between">
      <formula>0.01</formula>
      <formula>1</formula>
    </cfRule>
  </conditionalFormatting>
  <conditionalFormatting sqref="G20">
    <cfRule type="cellIs" dxfId="5" priority="5" stopIfTrue="1" operator="equal">
      <formula>0</formula>
    </cfRule>
    <cfRule type="cellIs" dxfId="4" priority="6" stopIfTrue="1" operator="between">
      <formula>0.01</formula>
      <formula>1</formula>
    </cfRule>
  </conditionalFormatting>
  <conditionalFormatting sqref="H20">
    <cfRule type="cellIs" dxfId="3" priority="3" stopIfTrue="1" operator="equal">
      <formula>0</formula>
    </cfRule>
    <cfRule type="cellIs" dxfId="2" priority="4" stopIfTrue="1" operator="between">
      <formula>0.01</formula>
      <formula>1</formula>
    </cfRule>
  </conditionalFormatting>
  <conditionalFormatting sqref="I20">
    <cfRule type="cellIs" dxfId="1" priority="1" stopIfTrue="1" operator="equal">
      <formula>0</formula>
    </cfRule>
    <cfRule type="cellIs" dxfId="0" priority="2" stopIfTrue="1" operator="between">
      <formula>0.01</formula>
      <formula>1</formula>
    </cfRule>
  </conditionalFormatting>
  <printOptions horizontalCentered="1"/>
  <pageMargins left="0.31496062992125984" right="0.31496062992125984" top="0.70866141732283472" bottom="0.62992125984251968" header="0.31496062992125984" footer="0.31496062992125984"/>
  <pageSetup paperSize="9" scale="58" fitToHeight="0" orientation="portrait" r:id="rId1"/>
  <headerFooter>
    <oddFooter>&amp;R&amp;P/&amp;N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2"/>
  <sheetViews>
    <sheetView showGridLines="0" zoomScaleNormal="100" zoomScaleSheetLayoutView="100" workbookViewId="0">
      <selection activeCell="F27" sqref="F27"/>
    </sheetView>
  </sheetViews>
  <sheetFormatPr defaultColWidth="9.140625" defaultRowHeight="15"/>
  <cols>
    <col min="1" max="1" width="11" style="357" customWidth="1"/>
    <col min="2" max="2" width="118.5703125" style="358" customWidth="1"/>
    <col min="3" max="3" width="10.5703125" style="357" customWidth="1"/>
    <col min="4" max="4" width="13.5703125" style="359" customWidth="1"/>
    <col min="5" max="5" width="15.85546875" style="359" bestFit="1" customWidth="1"/>
    <col min="6" max="6" width="13.5703125" style="360" customWidth="1"/>
    <col min="7" max="7" width="3.5703125" style="354" customWidth="1"/>
    <col min="8" max="8" width="15.7109375" style="377" customWidth="1"/>
    <col min="9" max="16384" width="9.140625" style="354"/>
  </cols>
  <sheetData>
    <row r="1" spans="1:8" ht="4.5" customHeight="1">
      <c r="A1" s="58"/>
      <c r="B1" s="59"/>
      <c r="C1" s="59"/>
      <c r="D1" s="59"/>
      <c r="E1" s="59"/>
      <c r="F1" s="59"/>
      <c r="G1" s="59"/>
      <c r="H1" s="60"/>
    </row>
    <row r="2" spans="1:8" ht="30" customHeight="1">
      <c r="A2" s="26" t="s">
        <v>52</v>
      </c>
      <c r="B2" s="65" t="s">
        <v>191</v>
      </c>
      <c r="C2" s="27"/>
      <c r="D2" s="28"/>
      <c r="E2" s="28"/>
      <c r="F2" s="27"/>
      <c r="G2" s="28"/>
      <c r="H2" s="29"/>
    </row>
    <row r="3" spans="1:8" ht="30" customHeight="1">
      <c r="A3" s="355" t="s">
        <v>5</v>
      </c>
      <c r="B3" s="65" t="s">
        <v>721</v>
      </c>
      <c r="C3" s="61"/>
      <c r="D3" s="8"/>
      <c r="E3" s="8"/>
      <c r="F3" s="61"/>
      <c r="G3" s="8"/>
      <c r="H3" s="62"/>
    </row>
    <row r="4" spans="1:8" ht="30" customHeight="1">
      <c r="A4" s="26" t="s">
        <v>53</v>
      </c>
      <c r="B4" s="356" t="s">
        <v>120</v>
      </c>
      <c r="C4" s="32"/>
      <c r="D4" s="33"/>
      <c r="E4" s="33"/>
      <c r="F4" s="32"/>
      <c r="G4" s="33"/>
      <c r="H4" s="34"/>
    </row>
    <row r="5" spans="1:8" ht="4.5" customHeight="1">
      <c r="A5" s="58"/>
      <c r="B5" s="59"/>
      <c r="C5" s="59"/>
      <c r="D5" s="59"/>
      <c r="E5" s="59"/>
      <c r="F5" s="59"/>
      <c r="G5" s="59"/>
      <c r="H5" s="60"/>
    </row>
    <row r="6" spans="1:8" ht="33" customHeight="1">
      <c r="A6" s="495" t="s">
        <v>724</v>
      </c>
      <c r="B6" s="496"/>
      <c r="C6" s="496"/>
      <c r="D6" s="496"/>
      <c r="E6" s="496"/>
      <c r="F6" s="496"/>
      <c r="G6" s="496"/>
      <c r="H6" s="497"/>
    </row>
    <row r="7" spans="1:8" ht="4.5" customHeight="1">
      <c r="A7" s="58"/>
      <c r="B7" s="59"/>
      <c r="C7" s="59"/>
      <c r="D7" s="59"/>
      <c r="E7" s="59"/>
      <c r="F7" s="59"/>
      <c r="G7" s="59"/>
      <c r="H7" s="60"/>
    </row>
    <row r="8" spans="1:8" ht="19.5" customHeight="1">
      <c r="A8" s="526" t="s">
        <v>6</v>
      </c>
      <c r="B8" s="527"/>
      <c r="C8" s="527"/>
      <c r="D8" s="527"/>
      <c r="E8" s="527"/>
      <c r="F8" s="527"/>
      <c r="G8" s="527"/>
      <c r="H8" s="528"/>
    </row>
    <row r="9" spans="1:8" ht="19.5" customHeight="1">
      <c r="A9" s="230" t="s">
        <v>7</v>
      </c>
      <c r="B9" s="230" t="s">
        <v>8</v>
      </c>
      <c r="C9" s="501" t="s">
        <v>9</v>
      </c>
      <c r="D9" s="501"/>
      <c r="E9" s="501" t="s">
        <v>10</v>
      </c>
      <c r="F9" s="501"/>
      <c r="G9" s="501"/>
      <c r="H9" s="501"/>
    </row>
    <row r="10" spans="1:8" ht="19.5" customHeight="1">
      <c r="A10" s="229" t="s">
        <v>78</v>
      </c>
      <c r="B10" s="229" t="s">
        <v>11</v>
      </c>
      <c r="C10" s="520">
        <v>43612</v>
      </c>
      <c r="D10" s="520"/>
      <c r="E10" s="504" t="s">
        <v>189</v>
      </c>
      <c r="F10" s="504"/>
      <c r="G10" s="504"/>
      <c r="H10" s="504"/>
    </row>
    <row r="11" spans="1:8" ht="19.5" customHeight="1">
      <c r="A11" s="229" t="s">
        <v>460</v>
      </c>
      <c r="B11" s="229" t="s">
        <v>461</v>
      </c>
      <c r="C11" s="520">
        <v>43767</v>
      </c>
      <c r="D11" s="520"/>
      <c r="E11" s="504" t="s">
        <v>189</v>
      </c>
      <c r="F11" s="504"/>
      <c r="G11" s="504"/>
      <c r="H11" s="504"/>
    </row>
    <row r="12" spans="1:8" ht="19.5" customHeight="1">
      <c r="A12" s="229" t="s">
        <v>665</v>
      </c>
      <c r="B12" s="229" t="s">
        <v>666</v>
      </c>
      <c r="C12" s="520">
        <v>43990</v>
      </c>
      <c r="D12" s="520"/>
      <c r="E12" s="504" t="s">
        <v>189</v>
      </c>
      <c r="F12" s="504"/>
      <c r="G12" s="504"/>
      <c r="H12" s="504"/>
    </row>
    <row r="13" spans="1:8" ht="19.5" customHeight="1">
      <c r="A13" s="229" t="s">
        <v>716</v>
      </c>
      <c r="B13" s="229" t="s">
        <v>717</v>
      </c>
      <c r="C13" s="520">
        <v>44014</v>
      </c>
      <c r="D13" s="520"/>
      <c r="E13" s="504" t="s">
        <v>189</v>
      </c>
      <c r="F13" s="504"/>
      <c r="G13" s="504"/>
      <c r="H13" s="504"/>
    </row>
    <row r="14" spans="1:8" ht="4.5" customHeight="1">
      <c r="A14" s="58"/>
      <c r="B14" s="59"/>
      <c r="C14" s="59"/>
      <c r="D14" s="59"/>
      <c r="E14" s="59"/>
      <c r="F14" s="59"/>
      <c r="G14" s="59"/>
      <c r="H14" s="60"/>
    </row>
    <row r="15" spans="1:8" ht="15" customHeight="1">
      <c r="H15" s="361" t="s">
        <v>725</v>
      </c>
    </row>
    <row r="16" spans="1:8" ht="14.25" customHeight="1">
      <c r="A16" s="362" t="s">
        <v>12</v>
      </c>
      <c r="B16" s="363" t="s">
        <v>726</v>
      </c>
      <c r="C16" s="362" t="s">
        <v>4</v>
      </c>
      <c r="D16" s="364" t="s">
        <v>727</v>
      </c>
      <c r="E16" s="364" t="s">
        <v>24</v>
      </c>
      <c r="F16" s="365" t="s">
        <v>25</v>
      </c>
      <c r="H16" s="366"/>
    </row>
    <row r="17" spans="1:8">
      <c r="A17" s="378" t="s">
        <v>59</v>
      </c>
      <c r="B17" s="379" t="s">
        <v>466</v>
      </c>
      <c r="C17" s="367" t="s">
        <v>468</v>
      </c>
      <c r="D17" s="367">
        <v>95256</v>
      </c>
      <c r="E17" s="367" t="e">
        <f>VLOOKUP(B17,'Planilha Orçamentária'!F$20:O$31,6,)</f>
        <v>#N/A</v>
      </c>
      <c r="F17" s="368">
        <v>0.20639591474329785</v>
      </c>
      <c r="G17" s="369"/>
      <c r="H17" s="370">
        <v>0.20639591474329785</v>
      </c>
    </row>
    <row r="18" spans="1:8">
      <c r="A18" s="378" t="s">
        <v>304</v>
      </c>
      <c r="B18" s="379" t="s">
        <v>530</v>
      </c>
      <c r="C18" s="367" t="s">
        <v>66</v>
      </c>
      <c r="D18" s="367">
        <v>1352</v>
      </c>
      <c r="E18" s="367">
        <f>'Planilha Orçamentária'!O21</f>
        <v>197013.44</v>
      </c>
      <c r="F18" s="368">
        <v>0.11827459693404219</v>
      </c>
      <c r="G18" s="369"/>
      <c r="H18" s="370">
        <v>0.32467051167734007</v>
      </c>
    </row>
    <row r="19" spans="1:8">
      <c r="A19" s="378" t="s">
        <v>261</v>
      </c>
      <c r="B19" s="379" t="s">
        <v>509</v>
      </c>
      <c r="C19" s="367" t="s">
        <v>15</v>
      </c>
      <c r="D19" s="367">
        <v>1</v>
      </c>
      <c r="E19" s="367" t="e">
        <f>'Planilha Orçamentária'!#REF!</f>
        <v>#REF!</v>
      </c>
      <c r="F19" s="368">
        <v>0.10947957527791356</v>
      </c>
      <c r="G19" s="369"/>
      <c r="H19" s="370">
        <v>0.43415008695525364</v>
      </c>
    </row>
    <row r="20" spans="1:8">
      <c r="A20" s="378" t="s">
        <v>185</v>
      </c>
      <c r="B20" s="379" t="s">
        <v>459</v>
      </c>
      <c r="C20" s="367" t="s">
        <v>15</v>
      </c>
      <c r="D20" s="367">
        <v>3</v>
      </c>
      <c r="E20" s="367" t="e">
        <f>VLOOKUP(B20,'Planilha Orçamentária'!F$20:O$31,6,)</f>
        <v>#N/A</v>
      </c>
      <c r="F20" s="368">
        <v>6.8888337480377093E-2</v>
      </c>
      <c r="G20" s="369"/>
      <c r="H20" s="370">
        <v>0.54143575447794967</v>
      </c>
    </row>
    <row r="21" spans="1:8" ht="45">
      <c r="A21" s="378" t="s">
        <v>503</v>
      </c>
      <c r="B21" s="44" t="s">
        <v>739</v>
      </c>
      <c r="C21" s="367" t="s">
        <v>15</v>
      </c>
      <c r="D21" s="367">
        <v>1</v>
      </c>
      <c r="E21" s="367" t="e">
        <f>'Planilha Orçamentária'!#REF!</f>
        <v>#REF!</v>
      </c>
      <c r="F21" s="368">
        <v>6.5855105198375452E-2</v>
      </c>
      <c r="G21" s="369"/>
      <c r="H21" s="370">
        <v>0.61032409195832682</v>
      </c>
    </row>
    <row r="22" spans="1:8">
      <c r="A22" s="378" t="s">
        <v>691</v>
      </c>
      <c r="B22" s="379" t="s">
        <v>465</v>
      </c>
      <c r="C22" s="367" t="s">
        <v>464</v>
      </c>
      <c r="D22" s="367">
        <v>9</v>
      </c>
      <c r="E22" s="367" t="e">
        <f>VLOOKUP(B22,'Planilha Orçamentária'!F$20:O$31,6,)</f>
        <v>#N/A</v>
      </c>
      <c r="F22" s="368">
        <v>0.10728566752269604</v>
      </c>
      <c r="G22" s="369"/>
      <c r="H22" s="370">
        <v>0.67617919715670227</v>
      </c>
    </row>
    <row r="23" spans="1:8">
      <c r="A23" s="378" t="s">
        <v>16</v>
      </c>
      <c r="B23" s="379" t="s">
        <v>417</v>
      </c>
      <c r="C23" s="367" t="s">
        <v>152</v>
      </c>
      <c r="D23" s="367">
        <v>3</v>
      </c>
      <c r="E23" s="367" t="e">
        <f>VLOOKUP(B23,'Planilha Orçamentária'!F$20:O$31,6,)</f>
        <v>#N/A</v>
      </c>
      <c r="F23" s="368">
        <v>3.99692782231603E-2</v>
      </c>
      <c r="G23" s="369"/>
      <c r="H23" s="370">
        <v>0.71614847537986259</v>
      </c>
    </row>
    <row r="24" spans="1:8">
      <c r="A24" s="378" t="s">
        <v>647</v>
      </c>
      <c r="B24" s="379" t="s">
        <v>652</v>
      </c>
      <c r="C24" s="367" t="s">
        <v>15</v>
      </c>
      <c r="D24" s="367">
        <v>1</v>
      </c>
      <c r="E24" s="367" t="e">
        <f>'Planilha Orçamentária'!#REF!</f>
        <v>#REF!</v>
      </c>
      <c r="F24" s="368">
        <v>1.2112537839042117E-2</v>
      </c>
      <c r="G24" s="369"/>
      <c r="H24" s="370">
        <v>0.73655595535132901</v>
      </c>
    </row>
    <row r="25" spans="1:8">
      <c r="A25" s="378" t="s">
        <v>694</v>
      </c>
      <c r="B25" s="379" t="s">
        <v>568</v>
      </c>
      <c r="C25" s="367" t="s">
        <v>152</v>
      </c>
      <c r="D25" s="367">
        <v>12</v>
      </c>
      <c r="E25" s="367" t="e">
        <f>VLOOKUP(B25,'Planilha Orçamentária'!F$20:O$31,6,)</f>
        <v>#N/A</v>
      </c>
      <c r="F25" s="368">
        <v>2.0407479971466368E-2</v>
      </c>
      <c r="G25" s="369"/>
      <c r="H25" s="370">
        <v>0.75274027199467552</v>
      </c>
    </row>
    <row r="26" spans="1:8">
      <c r="A26" s="378" t="s">
        <v>74</v>
      </c>
      <c r="B26" s="379" t="s">
        <v>210</v>
      </c>
      <c r="C26" s="367" t="s">
        <v>152</v>
      </c>
      <c r="D26" s="367">
        <v>3</v>
      </c>
      <c r="E26" s="367" t="e">
        <f>VLOOKUP(B26,'Planilha Orçamentária'!F$20:O$31,6,)</f>
        <v>#N/A</v>
      </c>
      <c r="F26" s="368">
        <v>1.6184316643346547E-2</v>
      </c>
      <c r="G26" s="369"/>
      <c r="H26" s="370">
        <v>0.76863235066997471</v>
      </c>
    </row>
    <row r="27" spans="1:8">
      <c r="A27" s="378" t="s">
        <v>272</v>
      </c>
      <c r="B27" s="379" t="s">
        <v>598</v>
      </c>
      <c r="C27" s="367" t="s">
        <v>15</v>
      </c>
      <c r="D27" s="367">
        <v>1</v>
      </c>
      <c r="E27" s="367" t="e">
        <f>'Planilha Orçamentária'!#REF!</f>
        <v>#REF!</v>
      </c>
      <c r="F27" s="368">
        <v>1.5892078675299185E-2</v>
      </c>
      <c r="G27" s="369"/>
      <c r="H27" s="370">
        <v>0.78345218404374395</v>
      </c>
    </row>
    <row r="28" spans="1:8">
      <c r="A28" s="378" t="s">
        <v>535</v>
      </c>
      <c r="B28" s="379" t="s">
        <v>534</v>
      </c>
      <c r="C28" s="367" t="s">
        <v>66</v>
      </c>
      <c r="D28" s="367">
        <v>338</v>
      </c>
      <c r="E28" s="367">
        <f>'Planilha Orçamentária'!O22</f>
        <v>24687.52</v>
      </c>
      <c r="F28" s="368">
        <v>1.481983337376927E-2</v>
      </c>
      <c r="G28" s="369"/>
      <c r="H28" s="370">
        <v>0.7955676236585929</v>
      </c>
    </row>
    <row r="29" spans="1:8">
      <c r="A29" s="378" t="s">
        <v>280</v>
      </c>
      <c r="B29" s="379" t="s">
        <v>528</v>
      </c>
      <c r="C29" s="367" t="s">
        <v>66</v>
      </c>
      <c r="D29" s="367">
        <v>220</v>
      </c>
      <c r="E29" s="367" t="e">
        <f>'Planilha Orçamentária'!#REF!</f>
        <v>#REF!</v>
      </c>
      <c r="F29" s="368">
        <v>1.2115439614848926E-2</v>
      </c>
      <c r="G29" s="369"/>
      <c r="H29" s="370">
        <v>0.807680161497635</v>
      </c>
    </row>
    <row r="30" spans="1:8">
      <c r="A30" s="378" t="s">
        <v>645</v>
      </c>
      <c r="B30" s="379" t="s">
        <v>651</v>
      </c>
      <c r="C30" s="367" t="s">
        <v>15</v>
      </c>
      <c r="D30" s="367">
        <v>1</v>
      </c>
      <c r="E30" s="367" t="e">
        <f>'Planilha Orçamentária'!#REF!</f>
        <v>#REF!</v>
      </c>
      <c r="F30" s="368">
        <v>1.2112537839042117E-2</v>
      </c>
      <c r="G30" s="369"/>
      <c r="H30" s="370">
        <v>0.81979269933667709</v>
      </c>
    </row>
    <row r="31" spans="1:8">
      <c r="A31" s="378" t="s">
        <v>274</v>
      </c>
      <c r="B31" s="379" t="s">
        <v>578</v>
      </c>
      <c r="C31" s="367" t="s">
        <v>15</v>
      </c>
      <c r="D31" s="367">
        <v>1</v>
      </c>
      <c r="E31" s="367" t="e">
        <f>VLOOKUP(B31,'Planilha Orçamentária'!F$20:O$31,6,)</f>
        <v>#N/A</v>
      </c>
      <c r="F31" s="368">
        <v>1.1152983243281284E-2</v>
      </c>
      <c r="G31" s="369"/>
      <c r="H31" s="370">
        <v>0.83190523717571918</v>
      </c>
    </row>
    <row r="32" spans="1:8">
      <c r="A32" s="378" t="s">
        <v>462</v>
      </c>
      <c r="B32" s="379" t="s">
        <v>463</v>
      </c>
      <c r="C32" s="367" t="s">
        <v>152</v>
      </c>
      <c r="D32" s="367">
        <v>3</v>
      </c>
      <c r="E32" s="367" t="e">
        <f>VLOOKUP(B32,'Planilha Orçamentária'!F$20:O$31,6,)</f>
        <v>#N/A</v>
      </c>
      <c r="F32" s="368">
        <v>1.0690402058299875E-2</v>
      </c>
      <c r="G32" s="369"/>
      <c r="H32" s="370">
        <v>0.84305822041900047</v>
      </c>
    </row>
    <row r="33" spans="1:8">
      <c r="A33" s="378" t="s">
        <v>646</v>
      </c>
      <c r="B33" s="379" t="s">
        <v>653</v>
      </c>
      <c r="C33" s="367" t="s">
        <v>15</v>
      </c>
      <c r="D33" s="367">
        <v>1</v>
      </c>
      <c r="E33" s="367" t="e">
        <f>'Planilha Orçamentária'!#REF!</f>
        <v>#REF!</v>
      </c>
      <c r="F33" s="368">
        <v>1.2112537839042117E-2</v>
      </c>
      <c r="G33" s="369"/>
      <c r="H33" s="370">
        <v>0.85374862247730032</v>
      </c>
    </row>
    <row r="34" spans="1:8">
      <c r="A34" s="378" t="s">
        <v>620</v>
      </c>
      <c r="B34" s="379" t="s">
        <v>623</v>
      </c>
      <c r="C34" s="367" t="s">
        <v>405</v>
      </c>
      <c r="D34" s="367">
        <v>660</v>
      </c>
      <c r="E34" s="367" t="e">
        <f>VLOOKUP(B34,'Planilha Orçamentária'!F$20:O$31,6,)</f>
        <v>#N/A</v>
      </c>
      <c r="F34" s="368">
        <v>1.0410399150603303E-2</v>
      </c>
      <c r="G34" s="369"/>
      <c r="H34" s="370">
        <v>0.86415902162790359</v>
      </c>
    </row>
    <row r="35" spans="1:8">
      <c r="A35" s="378" t="s">
        <v>169</v>
      </c>
      <c r="B35" s="379" t="s">
        <v>394</v>
      </c>
      <c r="C35" s="367" t="s">
        <v>71</v>
      </c>
      <c r="D35" s="367">
        <v>35.501999999999995</v>
      </c>
      <c r="E35" s="367" t="e">
        <f>VLOOKUP(B35,'Planilha Orçamentária'!F$20:O$31,6,)</f>
        <v>#N/A</v>
      </c>
      <c r="F35" s="368">
        <v>9.4984457096028534E-3</v>
      </c>
      <c r="G35" s="369"/>
      <c r="H35" s="370">
        <v>0.87365746733750649</v>
      </c>
    </row>
    <row r="36" spans="1:8">
      <c r="A36" s="378" t="s">
        <v>610</v>
      </c>
      <c r="B36" s="379" t="s">
        <v>79</v>
      </c>
      <c r="C36" s="367" t="s">
        <v>71</v>
      </c>
      <c r="D36" s="367">
        <v>101.2</v>
      </c>
      <c r="E36" s="367" t="e">
        <f>VLOOKUP(B36,'Planilha Orçamentária'!F$20:O$31,6,)</f>
        <v>#N/A</v>
      </c>
      <c r="F36" s="368">
        <v>7.3168300151266888E-3</v>
      </c>
      <c r="G36" s="369"/>
      <c r="H36" s="370">
        <v>0.88097429735263322</v>
      </c>
    </row>
    <row r="37" spans="1:8">
      <c r="A37" s="378" t="s">
        <v>343</v>
      </c>
      <c r="B37" s="379" t="s">
        <v>523</v>
      </c>
      <c r="C37" s="367" t="s">
        <v>15</v>
      </c>
      <c r="D37" s="367">
        <v>1</v>
      </c>
      <c r="E37" s="367" t="e">
        <f>VLOOKUP(B37,'Planilha Orçamentária'!F$20:O$31,6,)</f>
        <v>#N/A</v>
      </c>
      <c r="F37" s="368">
        <v>6.0347627806898781E-3</v>
      </c>
      <c r="G37" s="369"/>
      <c r="H37" s="370">
        <v>0.88764968871938177</v>
      </c>
    </row>
    <row r="38" spans="1:8">
      <c r="A38" s="378" t="s">
        <v>349</v>
      </c>
      <c r="B38" s="379" t="s">
        <v>510</v>
      </c>
      <c r="C38" s="367" t="s">
        <v>15</v>
      </c>
      <c r="D38" s="367">
        <v>1</v>
      </c>
      <c r="E38" s="367" t="e">
        <f>VLOOKUP(B38,'Planilha Orçamentária'!F$20:O$31,6,)</f>
        <v>#N/A</v>
      </c>
      <c r="F38" s="368">
        <v>6.6753913667486004E-3</v>
      </c>
      <c r="G38" s="369"/>
      <c r="H38" s="370">
        <v>0.8936844515000717</v>
      </c>
    </row>
    <row r="39" spans="1:8">
      <c r="A39" s="378" t="s">
        <v>580</v>
      </c>
      <c r="B39" s="379" t="s">
        <v>538</v>
      </c>
      <c r="C39" s="367" t="s">
        <v>66</v>
      </c>
      <c r="D39" s="367">
        <v>205</v>
      </c>
      <c r="E39" s="367">
        <f>'Planilha Orçamentária'!O24</f>
        <v>9452.5499999999993</v>
      </c>
      <c r="F39" s="368">
        <v>5.6748351538563517E-3</v>
      </c>
      <c r="G39" s="369"/>
      <c r="H39" s="370">
        <v>0.89935928665392806</v>
      </c>
    </row>
    <row r="40" spans="1:8">
      <c r="A40" s="378" t="s">
        <v>300</v>
      </c>
      <c r="B40" s="379" t="s">
        <v>496</v>
      </c>
      <c r="C40" s="367" t="s">
        <v>15</v>
      </c>
      <c r="D40" s="367">
        <v>3</v>
      </c>
      <c r="E40" s="367" t="e">
        <f>'Planilha Orçamentária'!#REF!</f>
        <v>#REF!</v>
      </c>
      <c r="F40" s="368">
        <v>4.8460898805295213E-3</v>
      </c>
      <c r="G40" s="369"/>
      <c r="H40" s="370">
        <v>0.90420537653445754</v>
      </c>
    </row>
    <row r="41" spans="1:8">
      <c r="A41" s="378" t="s">
        <v>271</v>
      </c>
      <c r="B41" s="379" t="s">
        <v>597</v>
      </c>
      <c r="C41" s="367" t="s">
        <v>66</v>
      </c>
      <c r="D41" s="367">
        <v>1</v>
      </c>
      <c r="E41" s="367" t="e">
        <f>'Planilha Orçamentária'!#REF!</f>
        <v>#REF!</v>
      </c>
      <c r="F41" s="368">
        <v>4.6326512207110716E-3</v>
      </c>
      <c r="G41" s="369"/>
      <c r="H41" s="370">
        <v>0.90883802775516864</v>
      </c>
    </row>
    <row r="42" spans="1:8">
      <c r="A42" s="378" t="s">
        <v>253</v>
      </c>
      <c r="B42" s="379" t="s">
        <v>493</v>
      </c>
      <c r="C42" s="367" t="s">
        <v>15</v>
      </c>
      <c r="D42" s="367">
        <v>2</v>
      </c>
      <c r="E42" s="367" t="e">
        <f>VLOOKUP(B42,'Planilha Orçamentária'!F$20:O$31,6,)</f>
        <v>#N/A</v>
      </c>
      <c r="F42" s="368">
        <v>3.9021410069084946E-3</v>
      </c>
      <c r="G42" s="369"/>
      <c r="H42" s="370">
        <v>0.91274016876207709</v>
      </c>
    </row>
    <row r="43" spans="1:8">
      <c r="A43" s="378" t="s">
        <v>302</v>
      </c>
      <c r="B43" s="379" t="s">
        <v>522</v>
      </c>
      <c r="C43" s="367" t="s">
        <v>15</v>
      </c>
      <c r="D43" s="367">
        <v>5</v>
      </c>
      <c r="E43" s="367" t="e">
        <f>VLOOKUP(B43,'Planilha Orçamentária'!F$20:O$31,6,)</f>
        <v>#N/A</v>
      </c>
      <c r="F43" s="368">
        <v>3.7748315029807388E-3</v>
      </c>
      <c r="G43" s="369"/>
      <c r="H43" s="370">
        <v>0.91651500026505783</v>
      </c>
    </row>
    <row r="44" spans="1:8">
      <c r="A44" s="378" t="s">
        <v>547</v>
      </c>
      <c r="B44" s="379" t="s">
        <v>544</v>
      </c>
      <c r="C44" s="367" t="s">
        <v>66</v>
      </c>
      <c r="D44" s="367">
        <v>300</v>
      </c>
      <c r="E44" s="367">
        <f>'Planilha Orçamentária'!O27</f>
        <v>6105</v>
      </c>
      <c r="F44" s="368">
        <v>3.6649359521629134E-3</v>
      </c>
      <c r="G44" s="369"/>
      <c r="H44" s="370">
        <v>0.92017993621722072</v>
      </c>
    </row>
    <row r="45" spans="1:8">
      <c r="A45" s="378" t="s">
        <v>425</v>
      </c>
      <c r="B45" s="379" t="s">
        <v>56</v>
      </c>
      <c r="C45" s="367" t="s">
        <v>152</v>
      </c>
      <c r="D45" s="367">
        <v>3</v>
      </c>
      <c r="E45" s="367" t="e">
        <f>VLOOKUP(B45,'Planilha Orçamentária'!F$20:O$31,6,)</f>
        <v>#N/A</v>
      </c>
      <c r="F45" s="368">
        <v>3.65503071985977E-3</v>
      </c>
      <c r="G45" s="369"/>
      <c r="H45" s="370">
        <v>0.92383496693708045</v>
      </c>
    </row>
    <row r="46" spans="1:8">
      <c r="A46" s="378" t="s">
        <v>625</v>
      </c>
      <c r="B46" s="379" t="s">
        <v>624</v>
      </c>
      <c r="C46" s="367" t="s">
        <v>405</v>
      </c>
      <c r="D46" s="367">
        <v>220</v>
      </c>
      <c r="E46" s="367" t="e">
        <f>VLOOKUP(B46,'Planilha Orçamentária'!F$20:O$31,6,)</f>
        <v>#N/A</v>
      </c>
      <c r="F46" s="368">
        <v>3.4701330502011009E-3</v>
      </c>
      <c r="G46" s="369"/>
      <c r="H46" s="370">
        <v>0.9273050999872815</v>
      </c>
    </row>
    <row r="47" spans="1:8">
      <c r="A47" s="378" t="s">
        <v>517</v>
      </c>
      <c r="B47" s="379" t="s">
        <v>518</v>
      </c>
      <c r="C47" s="367" t="s">
        <v>66</v>
      </c>
      <c r="D47" s="367">
        <v>30</v>
      </c>
      <c r="E47" s="367" t="e">
        <f>VLOOKUP(B47,'Planilha Orçamentária'!F$20:O$31,6,)</f>
        <v>#N/A</v>
      </c>
      <c r="F47" s="368">
        <v>3.1739515964093932E-3</v>
      </c>
      <c r="G47" s="369"/>
      <c r="H47" s="370">
        <v>0.93047905158369093</v>
      </c>
    </row>
    <row r="48" spans="1:8">
      <c r="A48" s="378" t="s">
        <v>545</v>
      </c>
      <c r="B48" s="379" t="s">
        <v>542</v>
      </c>
      <c r="C48" s="367" t="s">
        <v>66</v>
      </c>
      <c r="D48" s="367">
        <v>195</v>
      </c>
      <c r="E48" s="367">
        <f>'Planilha Orçamentária'!O26</f>
        <v>4830.1499999999996</v>
      </c>
      <c r="F48" s="368">
        <v>2.9002069945770772E-3</v>
      </c>
      <c r="G48" s="369"/>
      <c r="H48" s="370">
        <v>0.93337925857826798</v>
      </c>
    </row>
    <row r="49" spans="1:8">
      <c r="A49" s="378" t="s">
        <v>582</v>
      </c>
      <c r="B49" s="379" t="s">
        <v>554</v>
      </c>
      <c r="C49" s="367" t="s">
        <v>66</v>
      </c>
      <c r="D49" s="367">
        <v>75</v>
      </c>
      <c r="E49" s="367" t="e">
        <f>VLOOKUP(B49,'Planilha Orçamentária'!F$20:O$31,6,)</f>
        <v>#N/A</v>
      </c>
      <c r="F49" s="368">
        <v>2.6757259155251656E-3</v>
      </c>
      <c r="G49" s="369"/>
      <c r="H49" s="370">
        <v>0.9360549844937931</v>
      </c>
    </row>
    <row r="50" spans="1:8">
      <c r="A50" s="378" t="s">
        <v>498</v>
      </c>
      <c r="B50" s="379" t="s">
        <v>499</v>
      </c>
      <c r="C50" s="367" t="s">
        <v>15</v>
      </c>
      <c r="D50" s="367">
        <v>12</v>
      </c>
      <c r="E50" s="367" t="e">
        <f>VLOOKUP(B50,'Planilha Orçamentária'!F$20:O$31,6,)</f>
        <v>#N/A</v>
      </c>
      <c r="F50" s="368">
        <v>2.66126577715535E-3</v>
      </c>
      <c r="G50" s="369"/>
      <c r="H50" s="370">
        <v>0.9387162502709484</v>
      </c>
    </row>
    <row r="51" spans="1:8">
      <c r="A51" s="378" t="s">
        <v>297</v>
      </c>
      <c r="B51" s="379" t="s">
        <v>494</v>
      </c>
      <c r="C51" s="367" t="s">
        <v>15</v>
      </c>
      <c r="D51" s="367">
        <v>3</v>
      </c>
      <c r="E51" s="367" t="e">
        <f>VLOOKUP(B51,'Planilha Orçamentária'!F$20:O$31,6,)</f>
        <v>#N/A</v>
      </c>
      <c r="F51" s="368">
        <v>2.5836071651896934E-3</v>
      </c>
      <c r="G51" s="369"/>
      <c r="H51" s="370">
        <v>0.94129985743613809</v>
      </c>
    </row>
    <row r="52" spans="1:8">
      <c r="A52" s="378" t="s">
        <v>371</v>
      </c>
      <c r="B52" s="379" t="s">
        <v>248</v>
      </c>
      <c r="C52" s="367" t="s">
        <v>15</v>
      </c>
      <c r="D52" s="367">
        <v>21</v>
      </c>
      <c r="E52" s="367" t="e">
        <f>VLOOKUP(B52,'Planilha Orçamentária'!F$20:O$31,6,)</f>
        <v>#N/A</v>
      </c>
      <c r="F52" s="368">
        <v>2.5786921587736939E-3</v>
      </c>
      <c r="G52" s="369"/>
      <c r="H52" s="370">
        <v>0.9438785495949118</v>
      </c>
    </row>
    <row r="53" spans="1:8">
      <c r="A53" s="378" t="s">
        <v>254</v>
      </c>
      <c r="B53" s="379" t="s">
        <v>730</v>
      </c>
      <c r="C53" s="367" t="s">
        <v>15</v>
      </c>
      <c r="D53" s="367">
        <v>1</v>
      </c>
      <c r="E53" s="367" t="e">
        <f>'Planilha Orçamentária'!#REF!</f>
        <v>#REF!</v>
      </c>
      <c r="F53" s="368">
        <v>2.5619755784693672E-3</v>
      </c>
      <c r="G53" s="369"/>
      <c r="H53" s="370">
        <v>0.94644052517338118</v>
      </c>
    </row>
    <row r="54" spans="1:8">
      <c r="A54" s="378" t="s">
        <v>281</v>
      </c>
      <c r="B54" s="379" t="s">
        <v>600</v>
      </c>
      <c r="C54" s="367" t="s">
        <v>66</v>
      </c>
      <c r="D54" s="367">
        <v>55</v>
      </c>
      <c r="E54" s="367">
        <f>VLOOKUP(B54,'Planilha Orçamentária'!F$20:O$31,6,)</f>
        <v>5403.75</v>
      </c>
      <c r="F54" s="368">
        <v>2.429670940358454E-3</v>
      </c>
      <c r="G54" s="369"/>
      <c r="H54" s="370">
        <v>0.94887019611373968</v>
      </c>
    </row>
    <row r="55" spans="1:8">
      <c r="A55" s="378" t="s">
        <v>543</v>
      </c>
      <c r="B55" s="379" t="s">
        <v>540</v>
      </c>
      <c r="C55" s="367" t="s">
        <v>66</v>
      </c>
      <c r="D55" s="367">
        <v>120</v>
      </c>
      <c r="E55" s="367">
        <f>'Planilha Orçamentária'!O25</f>
        <v>3859.2</v>
      </c>
      <c r="F55" s="368">
        <v>2.3169238832715421E-3</v>
      </c>
      <c r="G55" s="369"/>
      <c r="H55" s="370">
        <v>0.95118711999701122</v>
      </c>
    </row>
    <row r="56" spans="1:8">
      <c r="A56" s="378" t="s">
        <v>519</v>
      </c>
      <c r="B56" s="379" t="s">
        <v>520</v>
      </c>
      <c r="C56" s="367" t="s">
        <v>66</v>
      </c>
      <c r="D56" s="367">
        <v>15</v>
      </c>
      <c r="E56" s="367" t="e">
        <f>VLOOKUP(B56,'Planilha Orçamentária'!F$20:O$31,6,)</f>
        <v>#N/A</v>
      </c>
      <c r="F56" s="368">
        <v>2.1187066777506912E-3</v>
      </c>
      <c r="G56" s="369"/>
      <c r="H56" s="370">
        <v>0.95335497013412052</v>
      </c>
    </row>
    <row r="57" spans="1:8">
      <c r="A57" s="378" t="s">
        <v>159</v>
      </c>
      <c r="B57" s="379" t="s">
        <v>606</v>
      </c>
      <c r="C57" s="367" t="s">
        <v>152</v>
      </c>
      <c r="D57" s="367">
        <v>3</v>
      </c>
      <c r="E57" s="367" t="e">
        <f>VLOOKUP(B57,'Planilha Orçamentária'!F$20:O$31,6,)</f>
        <v>#N/A</v>
      </c>
      <c r="F57" s="368">
        <v>1.9895559556526651E-3</v>
      </c>
      <c r="G57" s="369"/>
      <c r="H57" s="370">
        <v>0.95547367681187123</v>
      </c>
    </row>
    <row r="58" spans="1:8">
      <c r="A58" s="378" t="s">
        <v>214</v>
      </c>
      <c r="B58" s="379" t="s">
        <v>566</v>
      </c>
      <c r="C58" s="367" t="s">
        <v>15</v>
      </c>
      <c r="D58" s="367">
        <v>1</v>
      </c>
      <c r="E58" s="367" t="e">
        <f>VLOOKUP(B58,'Planilha Orçamentária'!F$20:O$31,6,)</f>
        <v>#N/A</v>
      </c>
      <c r="F58" s="368">
        <v>1.8467842634639607E-3</v>
      </c>
      <c r="G58" s="369"/>
      <c r="H58" s="370">
        <v>0.95746323276752388</v>
      </c>
    </row>
    <row r="59" spans="1:8">
      <c r="A59" s="378" t="s">
        <v>101</v>
      </c>
      <c r="B59" s="379" t="s">
        <v>338</v>
      </c>
      <c r="C59" s="367" t="s">
        <v>72</v>
      </c>
      <c r="D59" s="367">
        <v>4.2635000000000005</v>
      </c>
      <c r="E59" s="367" t="e">
        <f>VLOOKUP(B59,'Planilha Orçamentária'!F$20:O$31,6,)</f>
        <v>#N/A</v>
      </c>
      <c r="F59" s="368">
        <v>1.6785526048971253E-3</v>
      </c>
      <c r="G59" s="369"/>
      <c r="H59" s="370">
        <v>0.95931001703098784</v>
      </c>
    </row>
    <row r="60" spans="1:8">
      <c r="A60" s="378" t="s">
        <v>37</v>
      </c>
      <c r="B60" s="379" t="s">
        <v>259</v>
      </c>
      <c r="C60" s="367" t="s">
        <v>15</v>
      </c>
      <c r="D60" s="367">
        <v>1</v>
      </c>
      <c r="E60" s="367" t="e">
        <f>VLOOKUP(B60,'Planilha Orçamentária'!F$20:O$31,6,)</f>
        <v>#N/A</v>
      </c>
      <c r="F60" s="368">
        <v>1.640446223223523E-3</v>
      </c>
      <c r="G60" s="369"/>
      <c r="H60" s="370">
        <v>0.96098856963588497</v>
      </c>
    </row>
    <row r="61" spans="1:8">
      <c r="A61" s="378" t="s">
        <v>579</v>
      </c>
      <c r="B61" s="379" t="s">
        <v>516</v>
      </c>
      <c r="C61" s="367" t="s">
        <v>66</v>
      </c>
      <c r="D61" s="367">
        <v>110</v>
      </c>
      <c r="E61" s="367" t="e">
        <f>VLOOKUP(B61,'Planilha Orçamentária'!F$20:O$31,6,)</f>
        <v>#N/A</v>
      </c>
      <c r="F61" s="368">
        <v>1.6211563536144059E-3</v>
      </c>
      <c r="G61" s="369"/>
      <c r="H61" s="370">
        <v>0.96262901585910854</v>
      </c>
    </row>
    <row r="62" spans="1:8">
      <c r="A62" s="378" t="s">
        <v>20</v>
      </c>
      <c r="B62" s="379" t="s">
        <v>218</v>
      </c>
      <c r="C62" s="367" t="s">
        <v>152</v>
      </c>
      <c r="D62" s="367">
        <v>3</v>
      </c>
      <c r="E62" s="367" t="e">
        <f>VLOOKUP(B62,'Planilha Orçamentária'!F$20:O$31,6,)</f>
        <v>#N/A</v>
      </c>
      <c r="F62" s="368">
        <v>1.6059533228218546E-3</v>
      </c>
      <c r="G62" s="369"/>
      <c r="H62" s="370">
        <v>0.96425017221272291</v>
      </c>
    </row>
    <row r="63" spans="1:8">
      <c r="A63" s="378" t="s">
        <v>293</v>
      </c>
      <c r="B63" s="379" t="s">
        <v>561</v>
      </c>
      <c r="C63" s="367" t="s">
        <v>15</v>
      </c>
      <c r="D63" s="367">
        <v>6</v>
      </c>
      <c r="E63" s="367" t="e">
        <f>'Planilha Orçamentária'!#REF!</f>
        <v>#REF!</v>
      </c>
      <c r="F63" s="368">
        <v>2.16785013710924E-3</v>
      </c>
      <c r="G63" s="369"/>
      <c r="H63" s="370">
        <v>0.96585612553554478</v>
      </c>
    </row>
    <row r="64" spans="1:8">
      <c r="A64" s="378" t="s">
        <v>541</v>
      </c>
      <c r="B64" s="379" t="s">
        <v>536</v>
      </c>
      <c r="C64" s="367" t="s">
        <v>66</v>
      </c>
      <c r="D64" s="367">
        <v>25</v>
      </c>
      <c r="E64" s="367">
        <f>'Planilha Orçamentária'!O23</f>
        <v>2480.5</v>
      </c>
      <c r="F64" s="368">
        <v>1.4891616292111592E-3</v>
      </c>
      <c r="G64" s="369"/>
      <c r="H64" s="370">
        <v>0.96734528716475598</v>
      </c>
    </row>
    <row r="65" spans="1:8">
      <c r="A65" s="378" t="s">
        <v>160</v>
      </c>
      <c r="B65" s="379" t="s">
        <v>607</v>
      </c>
      <c r="C65" s="367" t="s">
        <v>152</v>
      </c>
      <c r="D65" s="367">
        <v>3</v>
      </c>
      <c r="E65" s="367" t="e">
        <f>VLOOKUP(B65,'Planilha Orçamentária'!F$20:O$31,6,)</f>
        <v>#N/A</v>
      </c>
      <c r="F65" s="368">
        <v>1.4858748930378434E-3</v>
      </c>
      <c r="G65" s="369"/>
      <c r="H65" s="370">
        <v>0.96883116205779385</v>
      </c>
    </row>
    <row r="66" spans="1:8">
      <c r="A66" s="378" t="s">
        <v>368</v>
      </c>
      <c r="B66" s="379" t="s">
        <v>316</v>
      </c>
      <c r="C66" s="367" t="s">
        <v>71</v>
      </c>
      <c r="D66" s="367">
        <v>180.05749999999998</v>
      </c>
      <c r="E66" s="367" t="e">
        <f>VLOOKUP(B66,'Planilha Orçamentária'!F$20:O$31,6,)</f>
        <v>#N/A</v>
      </c>
      <c r="F66" s="368">
        <v>1.4673434415527007E-3</v>
      </c>
      <c r="G66" s="369"/>
      <c r="H66" s="370">
        <v>0.9702985054993466</v>
      </c>
    </row>
    <row r="67" spans="1:8">
      <c r="A67" s="378" t="s">
        <v>299</v>
      </c>
      <c r="B67" s="379" t="s">
        <v>495</v>
      </c>
      <c r="C67" s="367" t="s">
        <v>15</v>
      </c>
      <c r="D67" s="367">
        <v>1</v>
      </c>
      <c r="E67" s="367" t="e">
        <f>VLOOKUP(B67,'Planilha Orçamentária'!F$20:O$31,6,)</f>
        <v>#N/A</v>
      </c>
      <c r="F67" s="368">
        <v>1.169627839868405E-3</v>
      </c>
      <c r="G67" s="369"/>
      <c r="H67" s="370">
        <v>0.971468133339215</v>
      </c>
    </row>
    <row r="68" spans="1:8">
      <c r="A68" s="378" t="s">
        <v>164</v>
      </c>
      <c r="B68" s="379" t="s">
        <v>392</v>
      </c>
      <c r="C68" s="367" t="s">
        <v>71</v>
      </c>
      <c r="D68" s="367">
        <v>42.087499999999999</v>
      </c>
      <c r="E68" s="367" t="e">
        <f>VLOOKUP(B68,'Planilha Orçamentária'!F$20:O$31,6,)</f>
        <v>#N/A</v>
      </c>
      <c r="F68" s="368">
        <v>1.1571757622291356E-3</v>
      </c>
      <c r="G68" s="369"/>
      <c r="H68" s="370">
        <v>0.97262530910144418</v>
      </c>
    </row>
    <row r="69" spans="1:8">
      <c r="A69" s="378" t="s">
        <v>567</v>
      </c>
      <c r="B69" s="379" t="s">
        <v>636</v>
      </c>
      <c r="C69" s="367" t="s">
        <v>15</v>
      </c>
      <c r="D69" s="367">
        <v>1</v>
      </c>
      <c r="E69" s="367" t="e">
        <f>VLOOKUP(B69,'Planilha Orçamentária'!F$20:O$31,6,)</f>
        <v>#N/A</v>
      </c>
      <c r="F69" s="368">
        <v>1.1498636747191723E-3</v>
      </c>
      <c r="G69" s="369"/>
      <c r="H69" s="370">
        <v>0.97377517277616332</v>
      </c>
    </row>
    <row r="70" spans="1:8">
      <c r="A70" s="378" t="s">
        <v>63</v>
      </c>
      <c r="B70" s="379" t="s">
        <v>226</v>
      </c>
      <c r="C70" s="367" t="s">
        <v>72</v>
      </c>
      <c r="D70" s="367">
        <v>26.240000000000002</v>
      </c>
      <c r="E70" s="367" t="e">
        <f>VLOOKUP(B70,'Planilha Orçamentária'!F$20:O$31,6,)</f>
        <v>#N/A</v>
      </c>
      <c r="F70" s="368">
        <v>1.1497225251588525E-3</v>
      </c>
      <c r="G70" s="369"/>
      <c r="H70" s="370">
        <v>0.9749248953013222</v>
      </c>
    </row>
    <row r="71" spans="1:8">
      <c r="A71" s="378" t="s">
        <v>690</v>
      </c>
      <c r="B71" s="379" t="s">
        <v>732</v>
      </c>
      <c r="C71" s="367" t="s">
        <v>152</v>
      </c>
      <c r="D71" s="367">
        <v>1</v>
      </c>
      <c r="E71" s="367" t="e">
        <f>VLOOKUP(B71,'Planilha Orçamentária'!F$20:O$31,6,)</f>
        <v>#N/A</v>
      </c>
      <c r="F71" s="368">
        <v>1.1219416211523767E-3</v>
      </c>
      <c r="G71" s="369"/>
      <c r="H71" s="370">
        <v>0.97604683692247463</v>
      </c>
    </row>
    <row r="72" spans="1:8">
      <c r="A72" s="378" t="s">
        <v>298</v>
      </c>
      <c r="B72" s="379" t="s">
        <v>497</v>
      </c>
      <c r="C72" s="367" t="s">
        <v>15</v>
      </c>
      <c r="D72" s="367">
        <v>9</v>
      </c>
      <c r="E72" s="367" t="e">
        <f>VLOOKUP(B72,'Planilha Orçamentária'!F$20:O$31,6,)</f>
        <v>#N/A</v>
      </c>
      <c r="F72" s="368">
        <v>1.0834072950478648E-3</v>
      </c>
      <c r="G72" s="369"/>
      <c r="H72" s="370">
        <v>0.97714406651896368</v>
      </c>
    </row>
    <row r="73" spans="1:8">
      <c r="A73" s="378" t="s">
        <v>505</v>
      </c>
      <c r="B73" s="379" t="s">
        <v>506</v>
      </c>
      <c r="C73" s="367" t="s">
        <v>15</v>
      </c>
      <c r="D73" s="367">
        <v>3</v>
      </c>
      <c r="E73" s="367" t="e">
        <f>VLOOKUP(B73,'Planilha Orçamentária'!F$20:O$31,6,)</f>
        <v>#N/A</v>
      </c>
      <c r="F73" s="368">
        <v>1.0972295964890686E-3</v>
      </c>
      <c r="G73" s="369"/>
      <c r="H73" s="370">
        <v>0.97822747381401154</v>
      </c>
    </row>
    <row r="74" spans="1:8">
      <c r="A74" s="378" t="s">
        <v>550</v>
      </c>
      <c r="B74" s="379" t="s">
        <v>546</v>
      </c>
      <c r="C74" s="367" t="s">
        <v>66</v>
      </c>
      <c r="D74" s="367">
        <v>120</v>
      </c>
      <c r="E74" s="367">
        <f>'Planilha Orçamentária'!O28</f>
        <v>1618.8</v>
      </c>
      <c r="F74" s="368">
        <v>9.7161324137193695E-4</v>
      </c>
      <c r="G74" s="369"/>
      <c r="H74" s="370">
        <v>0.9791990870553835</v>
      </c>
    </row>
    <row r="75" spans="1:8">
      <c r="A75" s="378" t="s">
        <v>34</v>
      </c>
      <c r="B75" s="379" t="s">
        <v>479</v>
      </c>
      <c r="C75" s="367" t="s">
        <v>71</v>
      </c>
      <c r="D75" s="367">
        <v>19.509999999999998</v>
      </c>
      <c r="E75" s="367" t="e">
        <f>VLOOKUP(B75,'Planilha Orçamentária'!F$20:O$31,6,)</f>
        <v>#N/A</v>
      </c>
      <c r="F75" s="368">
        <v>9.2145629665364433E-4</v>
      </c>
      <c r="G75" s="369"/>
      <c r="H75" s="370">
        <v>0.98012054335203713</v>
      </c>
    </row>
    <row r="76" spans="1:8">
      <c r="A76" s="378" t="s">
        <v>346</v>
      </c>
      <c r="B76" s="379" t="s">
        <v>526</v>
      </c>
      <c r="C76" s="367" t="s">
        <v>15</v>
      </c>
      <c r="D76" s="367">
        <v>1</v>
      </c>
      <c r="E76" s="367" t="e">
        <f>VLOOKUP(B76,'Planilha Orçamentária'!F$20:O$31,6,)</f>
        <v>#N/A</v>
      </c>
      <c r="F76" s="368">
        <v>7.5642206958615517E-4</v>
      </c>
      <c r="G76" s="369"/>
      <c r="H76" s="370">
        <v>0.98087696542162328</v>
      </c>
    </row>
    <row r="77" spans="1:8">
      <c r="A77" s="378" t="s">
        <v>320</v>
      </c>
      <c r="B77" s="379" t="s">
        <v>458</v>
      </c>
      <c r="C77" s="367" t="s">
        <v>15</v>
      </c>
      <c r="D77" s="367">
        <v>3</v>
      </c>
      <c r="E77" s="367" t="e">
        <f>VLOOKUP(B77,'Planilha Orçamentária'!F$20:O$31,6,)</f>
        <v>#N/A</v>
      </c>
      <c r="F77" s="368">
        <v>6.9696816387569899E-4</v>
      </c>
      <c r="G77" s="369"/>
      <c r="H77" s="370">
        <v>0.98157393358549894</v>
      </c>
    </row>
    <row r="78" spans="1:8">
      <c r="A78" s="378" t="s">
        <v>480</v>
      </c>
      <c r="B78" s="379" t="s">
        <v>481</v>
      </c>
      <c r="C78" s="367" t="s">
        <v>71</v>
      </c>
      <c r="D78" s="367">
        <v>1.8900000000000001</v>
      </c>
      <c r="E78" s="367" t="e">
        <f>VLOOKUP(B78,'Planilha Orçamentária'!F$20:O$31,6,)</f>
        <v>#N/A</v>
      </c>
      <c r="F78" s="368">
        <v>6.9468680878115232E-4</v>
      </c>
      <c r="G78" s="369"/>
      <c r="H78" s="370">
        <v>0.98226862039428009</v>
      </c>
    </row>
    <row r="79" spans="1:8">
      <c r="A79" s="378" t="s">
        <v>288</v>
      </c>
      <c r="B79" s="379" t="s">
        <v>557</v>
      </c>
      <c r="C79" s="367" t="s">
        <v>66</v>
      </c>
      <c r="D79" s="367">
        <v>35</v>
      </c>
      <c r="E79" s="367" t="e">
        <f>VLOOKUP(B79,'Planilha Orçamentária'!F$20:O$31,6,)</f>
        <v>#N/A</v>
      </c>
      <c r="F79" s="368">
        <v>6.8706293157255597E-4</v>
      </c>
      <c r="G79" s="369"/>
      <c r="H79" s="370">
        <v>0.98295568332585259</v>
      </c>
    </row>
    <row r="80" spans="1:8">
      <c r="A80" s="378" t="s">
        <v>172</v>
      </c>
      <c r="B80" s="379" t="s">
        <v>355</v>
      </c>
      <c r="C80" s="367" t="s">
        <v>72</v>
      </c>
      <c r="D80" s="367">
        <v>2.75</v>
      </c>
      <c r="E80" s="367" t="e">
        <f>VLOOKUP(B80,'Planilha Orçamentária'!F$20:O$31,6,)</f>
        <v>#N/A</v>
      </c>
      <c r="F80" s="368">
        <v>6.8399756233328778E-4</v>
      </c>
      <c r="G80" s="369"/>
      <c r="H80" s="370">
        <v>0.98363968088818587</v>
      </c>
    </row>
    <row r="81" spans="1:8">
      <c r="A81" s="378" t="s">
        <v>171</v>
      </c>
      <c r="B81" s="379" t="s">
        <v>447</v>
      </c>
      <c r="C81" s="367" t="s">
        <v>72</v>
      </c>
      <c r="D81" s="367">
        <v>5.5</v>
      </c>
      <c r="E81" s="367" t="e">
        <f>VLOOKUP(B81,'Planilha Orçamentária'!F$20:O$31,6,)</f>
        <v>#N/A</v>
      </c>
      <c r="F81" s="368">
        <v>6.8238796208402715E-4</v>
      </c>
      <c r="G81" s="369"/>
      <c r="H81" s="370">
        <v>0.98432206885026985</v>
      </c>
    </row>
    <row r="82" spans="1:8">
      <c r="A82" s="378" t="s">
        <v>692</v>
      </c>
      <c r="B82" s="379" t="s">
        <v>569</v>
      </c>
      <c r="C82" s="367" t="s">
        <v>584</v>
      </c>
      <c r="D82" s="367">
        <v>300</v>
      </c>
      <c r="E82" s="367" t="e">
        <f>VLOOKUP(B82,'Planilha Orçamentária'!F$20:O$31,6,)</f>
        <v>#N/A</v>
      </c>
      <c r="F82" s="368">
        <v>6.5002492675515821E-4</v>
      </c>
      <c r="G82" s="369"/>
      <c r="H82" s="370">
        <v>0.98497209377702499</v>
      </c>
    </row>
    <row r="83" spans="1:8">
      <c r="A83" s="378" t="s">
        <v>511</v>
      </c>
      <c r="B83" s="379" t="s">
        <v>577</v>
      </c>
      <c r="C83" s="367" t="s">
        <v>15</v>
      </c>
      <c r="D83" s="367">
        <v>3</v>
      </c>
      <c r="E83" s="367" t="e">
        <f>VLOOKUP(B83,'Planilha Orçamentária'!F$20:O$31,6,)</f>
        <v>#N/A</v>
      </c>
      <c r="F83" s="368">
        <v>6.343400814499175E-4</v>
      </c>
      <c r="G83" s="369"/>
      <c r="H83" s="370">
        <v>0.98560643385847491</v>
      </c>
    </row>
    <row r="84" spans="1:8">
      <c r="A84" s="378" t="s">
        <v>574</v>
      </c>
      <c r="B84" s="379" t="s">
        <v>336</v>
      </c>
      <c r="C84" s="367" t="s">
        <v>71</v>
      </c>
      <c r="D84" s="367">
        <v>35.31</v>
      </c>
      <c r="E84" s="367" t="e">
        <f>VLOOKUP(B84,'Planilha Orçamentária'!F$20:O$31,6,)</f>
        <v>#N/A</v>
      </c>
      <c r="F84" s="368">
        <v>6.2452242040509102E-4</v>
      </c>
      <c r="G84" s="369"/>
      <c r="H84" s="370">
        <v>0.98623095627888002</v>
      </c>
    </row>
    <row r="85" spans="1:8">
      <c r="A85" s="378" t="s">
        <v>276</v>
      </c>
      <c r="B85" s="379" t="s">
        <v>512</v>
      </c>
      <c r="C85" s="367" t="s">
        <v>66</v>
      </c>
      <c r="D85" s="367">
        <v>40</v>
      </c>
      <c r="E85" s="367" t="e">
        <f>VLOOKUP(B85,'Planilha Orçamentária'!F$20:O$31,6,)</f>
        <v>#N/A</v>
      </c>
      <c r="F85" s="368">
        <v>6.1652567123199201E-4</v>
      </c>
      <c r="G85" s="369"/>
      <c r="H85" s="370">
        <v>0.98684748195011196</v>
      </c>
    </row>
    <row r="86" spans="1:8">
      <c r="A86" s="378" t="s">
        <v>500</v>
      </c>
      <c r="B86" s="379" t="s">
        <v>501</v>
      </c>
      <c r="C86" s="367" t="s">
        <v>15</v>
      </c>
      <c r="D86" s="367">
        <v>3</v>
      </c>
      <c r="E86" s="367" t="e">
        <f>VLOOKUP(B86,'Planilha Orçamentária'!F$20:O$31,6,)</f>
        <v>#N/A</v>
      </c>
      <c r="F86" s="368">
        <v>5.8686250206962519E-4</v>
      </c>
      <c r="G86" s="369"/>
      <c r="H86" s="370">
        <v>0.98743434445218159</v>
      </c>
    </row>
    <row r="87" spans="1:8">
      <c r="A87" s="378" t="s">
        <v>290</v>
      </c>
      <c r="B87" s="379" t="s">
        <v>364</v>
      </c>
      <c r="C87" s="367" t="s">
        <v>15</v>
      </c>
      <c r="D87" s="367">
        <v>12</v>
      </c>
      <c r="E87" s="367" t="e">
        <f>VLOOKUP(B87,'Planilha Orçamentária'!F$20:O$31,6,)</f>
        <v>#N/A</v>
      </c>
      <c r="F87" s="368">
        <v>5.6648924017338779E-4</v>
      </c>
      <c r="G87" s="369"/>
      <c r="H87" s="370">
        <v>0.98800083369235503</v>
      </c>
    </row>
    <row r="88" spans="1:8">
      <c r="A88" s="378" t="s">
        <v>502</v>
      </c>
      <c r="B88" s="379" t="s">
        <v>576</v>
      </c>
      <c r="C88" s="367" t="s">
        <v>15</v>
      </c>
      <c r="D88" s="367">
        <v>3</v>
      </c>
      <c r="E88" s="367" t="e">
        <f>VLOOKUP(B88,'Planilha Orçamentária'!F$20:O$31,6,)</f>
        <v>#N/A</v>
      </c>
      <c r="F88" s="368">
        <v>5.635176704824451E-4</v>
      </c>
      <c r="G88" s="369"/>
      <c r="H88" s="370">
        <v>0.98856435136283749</v>
      </c>
    </row>
    <row r="89" spans="1:8">
      <c r="A89" s="378" t="s">
        <v>366</v>
      </c>
      <c r="B89" s="379" t="s">
        <v>393</v>
      </c>
      <c r="C89" s="367" t="s">
        <v>71</v>
      </c>
      <c r="D89" s="367">
        <v>37.760000000000005</v>
      </c>
      <c r="E89" s="367" t="e">
        <f>VLOOKUP(B89,'Planilha Orçamentária'!F$20:O$31,6,)</f>
        <v>#N/A</v>
      </c>
      <c r="F89" s="368">
        <v>5.2759709593148355E-4</v>
      </c>
      <c r="G89" s="369"/>
      <c r="H89" s="370">
        <v>0.98909194845876902</v>
      </c>
    </row>
    <row r="90" spans="1:8">
      <c r="A90" s="378" t="s">
        <v>553</v>
      </c>
      <c r="B90" s="379" t="s">
        <v>551</v>
      </c>
      <c r="C90" s="367" t="s">
        <v>66</v>
      </c>
      <c r="D90" s="367">
        <v>154</v>
      </c>
      <c r="E90" s="367">
        <f>'Planilha Orçamentária'!O30</f>
        <v>800.80000000000007</v>
      </c>
      <c r="F90" s="368">
        <v>4.8073394111254071E-4</v>
      </c>
      <c r="G90" s="369"/>
      <c r="H90" s="370">
        <v>0.98957268239988161</v>
      </c>
    </row>
    <row r="91" spans="1:8">
      <c r="A91" s="378" t="s">
        <v>294</v>
      </c>
      <c r="B91" s="379" t="s">
        <v>562</v>
      </c>
      <c r="C91" s="367" t="s">
        <v>15</v>
      </c>
      <c r="D91" s="367">
        <v>1</v>
      </c>
      <c r="E91" s="367" t="e">
        <f>VLOOKUP(B91,'Planilha Orçamentária'!F$20:O$31,6,)</f>
        <v>#N/A</v>
      </c>
      <c r="F91" s="368">
        <v>3.365527793908818E-4</v>
      </c>
      <c r="G91" s="369"/>
      <c r="H91" s="370">
        <v>0.9900145157923127</v>
      </c>
    </row>
    <row r="92" spans="1:8">
      <c r="A92" s="378" t="s">
        <v>283</v>
      </c>
      <c r="B92" s="379" t="s">
        <v>555</v>
      </c>
      <c r="C92" s="367" t="s">
        <v>15</v>
      </c>
      <c r="D92" s="367">
        <v>4</v>
      </c>
      <c r="E92" s="367" t="e">
        <f>'Planilha Orçamentária'!#REF!</f>
        <v>#REF!</v>
      </c>
      <c r="F92" s="368">
        <v>4.4183339243110631E-4</v>
      </c>
      <c r="G92" s="369"/>
      <c r="H92" s="370">
        <v>0.99044626573329886</v>
      </c>
    </row>
    <row r="93" spans="1:8">
      <c r="A93" s="378" t="s">
        <v>473</v>
      </c>
      <c r="B93" s="379" t="s">
        <v>474</v>
      </c>
      <c r="C93" s="367" t="s">
        <v>71</v>
      </c>
      <c r="D93" s="367">
        <v>5.0249999999999995</v>
      </c>
      <c r="E93" s="367" t="e">
        <f>VLOOKUP(B93,'Planilha Orçamentária'!F$20:O$31,6,)</f>
        <v>#N/A</v>
      </c>
      <c r="F93" s="368">
        <v>4.3174994098614538E-4</v>
      </c>
      <c r="G93" s="369"/>
      <c r="H93" s="370">
        <v>0.99086573731340921</v>
      </c>
    </row>
    <row r="94" spans="1:8">
      <c r="A94" s="378" t="s">
        <v>552</v>
      </c>
      <c r="B94" s="379" t="s">
        <v>548</v>
      </c>
      <c r="C94" s="367" t="s">
        <v>66</v>
      </c>
      <c r="D94" s="367">
        <v>100</v>
      </c>
      <c r="E94" s="367">
        <f>'Planilha Orçamentária'!O29</f>
        <v>699</v>
      </c>
      <c r="F94" s="368">
        <v>4.1947158011037438E-4</v>
      </c>
      <c r="G94" s="369"/>
      <c r="H94" s="370">
        <v>0.99127302245620119</v>
      </c>
    </row>
    <row r="95" spans="1:8">
      <c r="A95" s="378" t="s">
        <v>306</v>
      </c>
      <c r="B95" s="379" t="s">
        <v>514</v>
      </c>
      <c r="C95" s="367" t="s">
        <v>66</v>
      </c>
      <c r="D95" s="367">
        <v>6</v>
      </c>
      <c r="E95" s="367" t="e">
        <f>VLOOKUP(B95,'Planilha Orçamentária'!F$20:O$31,6,)</f>
        <v>#N/A</v>
      </c>
      <c r="F95" s="368">
        <v>4.0728514279196208E-4</v>
      </c>
      <c r="G95" s="369"/>
      <c r="H95" s="370">
        <v>0.99167653010358303</v>
      </c>
    </row>
    <row r="96" spans="1:8">
      <c r="A96" s="378" t="s">
        <v>96</v>
      </c>
      <c r="B96" s="379" t="s">
        <v>232</v>
      </c>
      <c r="C96" s="367" t="s">
        <v>72</v>
      </c>
      <c r="D96" s="367">
        <v>15.190000000000001</v>
      </c>
      <c r="E96" s="367" t="e">
        <f>VLOOKUP(B96,'Planilha Orçamentária'!F$20:O$31,6,)</f>
        <v>#N/A</v>
      </c>
      <c r="F96" s="368">
        <v>4.0350764738180891E-4</v>
      </c>
      <c r="G96" s="369"/>
      <c r="H96" s="370">
        <v>0.99207481048973578</v>
      </c>
    </row>
    <row r="97" spans="1:8">
      <c r="A97" s="378" t="s">
        <v>162</v>
      </c>
      <c r="B97" s="379" t="s">
        <v>423</v>
      </c>
      <c r="C97" s="367" t="s">
        <v>405</v>
      </c>
      <c r="D97" s="367">
        <v>4</v>
      </c>
      <c r="E97" s="367" t="e">
        <f>VLOOKUP(B97,'Planilha Orçamentária'!F$20:O$31,6,)</f>
        <v>#N/A</v>
      </c>
      <c r="F97" s="368">
        <v>3.9828038615274117E-4</v>
      </c>
      <c r="G97" s="369"/>
      <c r="H97" s="370">
        <v>0.9924264474371316</v>
      </c>
    </row>
    <row r="98" spans="1:8">
      <c r="A98" s="378" t="s">
        <v>367</v>
      </c>
      <c r="B98" s="379" t="s">
        <v>318</v>
      </c>
      <c r="C98" s="367" t="s">
        <v>71</v>
      </c>
      <c r="D98" s="367">
        <v>37.760000000000005</v>
      </c>
      <c r="E98" s="367" t="e">
        <f>VLOOKUP(B98,'Planilha Orçamentária'!F$20:O$31,6,)</f>
        <v>#N/A</v>
      </c>
      <c r="F98" s="368">
        <v>3.5163694739579545E-4</v>
      </c>
      <c r="G98" s="369"/>
      <c r="H98" s="370">
        <v>0.99276300021652253</v>
      </c>
    </row>
    <row r="99" spans="1:8">
      <c r="A99" s="378" t="s">
        <v>572</v>
      </c>
      <c r="B99" s="379" t="s">
        <v>489</v>
      </c>
      <c r="C99" s="367" t="s">
        <v>71</v>
      </c>
      <c r="D99" s="367">
        <v>5.52</v>
      </c>
      <c r="E99" s="367" t="e">
        <f>VLOOKUP(B99,'Planilha Orçamentária'!F$20:O$31,6,)</f>
        <v>#N/A</v>
      </c>
      <c r="F99" s="368">
        <v>3.0991851020339408E-4</v>
      </c>
      <c r="G99" s="369"/>
      <c r="H99" s="370">
        <v>0.99307291872672587</v>
      </c>
    </row>
    <row r="100" spans="1:8">
      <c r="A100" s="378" t="s">
        <v>507</v>
      </c>
      <c r="B100" s="379" t="s">
        <v>508</v>
      </c>
      <c r="C100" s="367" t="s">
        <v>15</v>
      </c>
      <c r="D100" s="367">
        <v>6</v>
      </c>
      <c r="E100" s="367" t="e">
        <f>VLOOKUP(B100,'Planilha Orçamentária'!F$20:O$31,6,)</f>
        <v>#N/A</v>
      </c>
      <c r="F100" s="368">
        <v>2.8783704597269661E-4</v>
      </c>
      <c r="G100" s="369"/>
      <c r="H100" s="370">
        <v>0.99336075577269856</v>
      </c>
    </row>
    <row r="101" spans="1:8">
      <c r="A101" s="378" t="s">
        <v>303</v>
      </c>
      <c r="B101" s="379" t="s">
        <v>345</v>
      </c>
      <c r="C101" s="367" t="s">
        <v>15</v>
      </c>
      <c r="D101" s="367">
        <v>1</v>
      </c>
      <c r="E101" s="367" t="e">
        <f>VLOOKUP(B101,'Planilha Orçamentária'!F$20:O$31,6,)</f>
        <v>#N/A</v>
      </c>
      <c r="F101" s="368">
        <v>2.8164627578323222E-4</v>
      </c>
      <c r="G101" s="369"/>
      <c r="H101" s="370">
        <v>0.99364240204848175</v>
      </c>
    </row>
    <row r="102" spans="1:8">
      <c r="A102" s="378" t="s">
        <v>230</v>
      </c>
      <c r="B102" s="379" t="s">
        <v>223</v>
      </c>
      <c r="C102" s="367" t="s">
        <v>66</v>
      </c>
      <c r="D102" s="367">
        <v>36</v>
      </c>
      <c r="E102" s="367" t="e">
        <f>VLOOKUP(B102,'Planilha Orçamentária'!F$20:O$31,6,)</f>
        <v>#N/A</v>
      </c>
      <c r="F102" s="368">
        <v>2.5582513612026631E-4</v>
      </c>
      <c r="G102" s="369"/>
      <c r="H102" s="370">
        <v>0.99389822718460197</v>
      </c>
    </row>
    <row r="103" spans="1:8">
      <c r="A103" s="378" t="s">
        <v>161</v>
      </c>
      <c r="B103" s="379" t="s">
        <v>374</v>
      </c>
      <c r="C103" s="367" t="s">
        <v>71</v>
      </c>
      <c r="D103" s="367">
        <v>22.955999999999996</v>
      </c>
      <c r="E103" s="367" t="e">
        <f>VLOOKUP(B103,'Planilha Orçamentária'!F$20:O$31,6,)</f>
        <v>#N/A</v>
      </c>
      <c r="F103" s="368">
        <v>2.4633322214686346E-4</v>
      </c>
      <c r="G103" s="369"/>
      <c r="H103" s="370">
        <v>0.99414456040674881</v>
      </c>
    </row>
    <row r="104" spans="1:8">
      <c r="A104" s="378" t="s">
        <v>18</v>
      </c>
      <c r="B104" s="379" t="s">
        <v>414</v>
      </c>
      <c r="C104" s="367" t="s">
        <v>152</v>
      </c>
      <c r="D104" s="367">
        <v>1</v>
      </c>
      <c r="E104" s="367" t="e">
        <f>VLOOKUP(B104,'Planilha Orçamentária'!F$20:O$31,6,)</f>
        <v>#N/A</v>
      </c>
      <c r="F104" s="368">
        <v>1.8582158100336239E-4</v>
      </c>
      <c r="G104" s="369"/>
      <c r="H104" s="370">
        <v>0.99438790820538669</v>
      </c>
    </row>
    <row r="105" spans="1:8">
      <c r="A105" s="378" t="s">
        <v>427</v>
      </c>
      <c r="B105" s="379" t="s">
        <v>83</v>
      </c>
      <c r="C105" s="367" t="s">
        <v>72</v>
      </c>
      <c r="D105" s="367">
        <v>8.2307699999999997</v>
      </c>
      <c r="E105" s="367" t="e">
        <f>VLOOKUP(B105,'Planilha Orçamentária'!F$20:O$31,6,)</f>
        <v>#N/A</v>
      </c>
      <c r="F105" s="368">
        <v>2.4334779863783115E-4</v>
      </c>
      <c r="G105" s="369"/>
      <c r="H105" s="370">
        <v>0.99462215381741925</v>
      </c>
    </row>
    <row r="106" spans="1:8">
      <c r="A106" s="378" t="s">
        <v>186</v>
      </c>
      <c r="B106" s="379" t="s">
        <v>236</v>
      </c>
      <c r="C106" s="367" t="s">
        <v>235</v>
      </c>
      <c r="D106" s="367">
        <v>276.25</v>
      </c>
      <c r="E106" s="367" t="e">
        <f>VLOOKUP(B106,'Planilha Orçamentária'!F$20:O$31,6,)</f>
        <v>#N/A</v>
      </c>
      <c r="F106" s="368">
        <v>2.3424561203256659E-4</v>
      </c>
      <c r="G106" s="369"/>
      <c r="H106" s="370">
        <v>0.9948477229712317</v>
      </c>
    </row>
    <row r="107" spans="1:8">
      <c r="A107" s="378" t="s">
        <v>289</v>
      </c>
      <c r="B107" s="379" t="s">
        <v>558</v>
      </c>
      <c r="C107" s="367" t="s">
        <v>66</v>
      </c>
      <c r="D107" s="367">
        <v>10</v>
      </c>
      <c r="E107" s="367" t="e">
        <f>VLOOKUP(B107,'Planilha Orçamentária'!F$20:O$31,6,)</f>
        <v>#N/A</v>
      </c>
      <c r="F107" s="368">
        <v>2.2556915381248397E-4</v>
      </c>
      <c r="G107" s="369"/>
      <c r="H107" s="370">
        <v>0.99507100341606503</v>
      </c>
    </row>
    <row r="108" spans="1:8">
      <c r="A108" s="378" t="s">
        <v>167</v>
      </c>
      <c r="B108" s="379" t="s">
        <v>359</v>
      </c>
      <c r="C108" s="367" t="s">
        <v>66</v>
      </c>
      <c r="D108" s="367">
        <v>55</v>
      </c>
      <c r="E108" s="367" t="e">
        <f>VLOOKUP(B108,'Planilha Orçamentária'!F$20:O$31,6,)</f>
        <v>#N/A</v>
      </c>
      <c r="F108" s="368">
        <v>2.2328044483334867E-4</v>
      </c>
      <c r="G108" s="369"/>
      <c r="H108" s="370">
        <v>0.99529271042975498</v>
      </c>
    </row>
    <row r="109" spans="1:8">
      <c r="A109" s="378" t="s">
        <v>97</v>
      </c>
      <c r="B109" s="379" t="s">
        <v>351</v>
      </c>
      <c r="C109" s="367" t="s">
        <v>72</v>
      </c>
      <c r="D109" s="367">
        <v>41.38</v>
      </c>
      <c r="E109" s="367" t="e">
        <f>VLOOKUP(B109,'Planilha Orçamentária'!F$20:O$31,6,)</f>
        <v>#N/A</v>
      </c>
      <c r="F109" s="368">
        <v>2.2170701368992213E-4</v>
      </c>
      <c r="G109" s="369"/>
      <c r="H109" s="370">
        <v>0.99550261130701523</v>
      </c>
    </row>
    <row r="110" spans="1:8">
      <c r="A110" s="378" t="s">
        <v>295</v>
      </c>
      <c r="B110" s="379" t="s">
        <v>563</v>
      </c>
      <c r="C110" s="367" t="s">
        <v>15</v>
      </c>
      <c r="D110" s="367">
        <v>1</v>
      </c>
      <c r="E110" s="367" t="e">
        <f>VLOOKUP(B110,'Planilha Orçamentária'!F$20:O$31,6,)</f>
        <v>#N/A</v>
      </c>
      <c r="F110" s="368">
        <v>2.0990087726023958E-4</v>
      </c>
      <c r="G110" s="369"/>
      <c r="H110" s="370">
        <v>0.99571020846736857</v>
      </c>
    </row>
    <row r="111" spans="1:8">
      <c r="A111" s="378" t="s">
        <v>256</v>
      </c>
      <c r="B111" s="379" t="s">
        <v>217</v>
      </c>
      <c r="C111" s="367" t="s">
        <v>71</v>
      </c>
      <c r="D111" s="367">
        <v>55</v>
      </c>
      <c r="E111" s="367" t="e">
        <f>VLOOKUP(B111,'Planilha Orçamentária'!F$20:O$31,6,)</f>
        <v>#N/A</v>
      </c>
      <c r="F111" s="368">
        <v>2.0759716035337225E-4</v>
      </c>
      <c r="G111" s="369"/>
      <c r="H111" s="370">
        <v>0.99591743793349252</v>
      </c>
    </row>
    <row r="112" spans="1:8">
      <c r="A112" s="378" t="s">
        <v>284</v>
      </c>
      <c r="B112" s="379" t="s">
        <v>556</v>
      </c>
      <c r="C112" s="367" t="s">
        <v>15</v>
      </c>
      <c r="D112" s="367">
        <v>8</v>
      </c>
      <c r="E112" s="367" t="e">
        <f>VLOOKUP(B112,'Planilha Orçamentária'!F$20:O$31,6,)</f>
        <v>#N/A</v>
      </c>
      <c r="F112" s="368">
        <v>2.072294661239374E-4</v>
      </c>
      <c r="G112" s="369"/>
      <c r="H112" s="370">
        <v>0.99612082799650437</v>
      </c>
    </row>
    <row r="113" spans="1:8">
      <c r="A113" s="378" t="s">
        <v>99</v>
      </c>
      <c r="B113" s="379" t="s">
        <v>314</v>
      </c>
      <c r="C113" s="367" t="s">
        <v>71</v>
      </c>
      <c r="D113" s="367">
        <v>42.087499999999999</v>
      </c>
      <c r="E113" s="367" t="e">
        <f>VLOOKUP(B113,'Planilha Orçamentária'!F$20:O$31,6,)</f>
        <v>#N/A</v>
      </c>
      <c r="F113" s="368">
        <v>2.0339006301188956E-4</v>
      </c>
      <c r="G113" s="369"/>
      <c r="H113" s="370">
        <v>0.99632354007638091</v>
      </c>
    </row>
    <row r="114" spans="1:8">
      <c r="A114" s="378" t="s">
        <v>344</v>
      </c>
      <c r="B114" s="379" t="s">
        <v>524</v>
      </c>
      <c r="C114" s="367" t="s">
        <v>15</v>
      </c>
      <c r="D114" s="367">
        <v>1</v>
      </c>
      <c r="E114" s="367" t="e">
        <f>VLOOKUP(B114,'Planilha Orçamentária'!F$20:O$31,6,)</f>
        <v>#N/A</v>
      </c>
      <c r="F114" s="368">
        <v>2.0271207987659486E-4</v>
      </c>
      <c r="G114" s="369"/>
      <c r="H114" s="370">
        <v>0.99652095435776811</v>
      </c>
    </row>
    <row r="115" spans="1:8">
      <c r="A115" s="378" t="s">
        <v>231</v>
      </c>
      <c r="B115" s="379" t="s">
        <v>224</v>
      </c>
      <c r="C115" s="367" t="s">
        <v>15</v>
      </c>
      <c r="D115" s="367">
        <v>4</v>
      </c>
      <c r="E115" s="367" t="e">
        <f>VLOOKUP(B115,'Planilha Orçamentária'!F$20:O$31,6,)</f>
        <v>#N/A</v>
      </c>
      <c r="F115" s="368">
        <v>1.9741428138718656E-4</v>
      </c>
      <c r="G115" s="369"/>
      <c r="H115" s="370">
        <v>0.99670677593877144</v>
      </c>
    </row>
    <row r="116" spans="1:8">
      <c r="A116" s="378" t="s">
        <v>581</v>
      </c>
      <c r="B116" s="379" t="s">
        <v>244</v>
      </c>
      <c r="C116" s="367" t="s">
        <v>66</v>
      </c>
      <c r="D116" s="367">
        <v>100</v>
      </c>
      <c r="E116" s="367">
        <f>VLOOKUP(B116,'Planilha Orçamentária'!F$20:O$31,6,)</f>
        <v>413.75</v>
      </c>
      <c r="F116" s="368">
        <v>1.845975111040288E-4</v>
      </c>
      <c r="G116" s="369"/>
      <c r="H116" s="370">
        <v>0.99689137344987544</v>
      </c>
    </row>
    <row r="117" spans="1:8">
      <c r="A117" s="378" t="s">
        <v>212</v>
      </c>
      <c r="B117" s="379" t="s">
        <v>57</v>
      </c>
      <c r="C117" s="367" t="s">
        <v>71</v>
      </c>
      <c r="D117" s="367">
        <v>1</v>
      </c>
      <c r="E117" s="367" t="e">
        <f>VLOOKUP(B117,'Planilha Orçamentária'!F$20:O$31,6,)</f>
        <v>#N/A</v>
      </c>
      <c r="F117" s="368">
        <v>1.8384711471742708E-4</v>
      </c>
      <c r="G117" s="369"/>
      <c r="H117" s="370">
        <v>0.99707522056459286</v>
      </c>
    </row>
    <row r="118" spans="1:8">
      <c r="A118" s="378" t="s">
        <v>291</v>
      </c>
      <c r="B118" s="379" t="s">
        <v>559</v>
      </c>
      <c r="C118" s="367" t="s">
        <v>15</v>
      </c>
      <c r="D118" s="367">
        <v>12</v>
      </c>
      <c r="E118" s="367" t="e">
        <f>VLOOKUP(B118,'Planilha Orçamentária'!F$20:O$31,6,)</f>
        <v>#N/A</v>
      </c>
      <c r="F118" s="368">
        <v>1.7793399119100532E-4</v>
      </c>
      <c r="G118" s="369"/>
      <c r="H118" s="370">
        <v>0.99725315455578389</v>
      </c>
    </row>
    <row r="119" spans="1:8">
      <c r="A119" s="378" t="s">
        <v>35</v>
      </c>
      <c r="B119" s="379" t="s">
        <v>419</v>
      </c>
      <c r="C119" s="367" t="s">
        <v>15</v>
      </c>
      <c r="D119" s="367">
        <v>1</v>
      </c>
      <c r="E119" s="367" t="e">
        <f>VLOOKUP(B119,'Planilha Orçamentária'!F$20:O$31,6,)</f>
        <v>#N/A</v>
      </c>
      <c r="F119" s="368">
        <v>1.658676172944493E-4</v>
      </c>
      <c r="G119" s="369"/>
      <c r="H119" s="370">
        <v>0.99741902217307832</v>
      </c>
    </row>
    <row r="120" spans="1:8">
      <c r="A120" s="378" t="s">
        <v>277</v>
      </c>
      <c r="B120" s="379" t="s">
        <v>268</v>
      </c>
      <c r="C120" s="367" t="s">
        <v>66</v>
      </c>
      <c r="D120" s="367">
        <v>5</v>
      </c>
      <c r="E120" s="367" t="e">
        <f>VLOOKUP(B120,'Planilha Orçamentária'!F$20:O$31,6,)</f>
        <v>#N/A</v>
      </c>
      <c r="F120" s="368">
        <v>1.4685257285796112E-4</v>
      </c>
      <c r="G120" s="369"/>
      <c r="H120" s="370">
        <v>0.99756587474593628</v>
      </c>
    </row>
    <row r="121" spans="1:8">
      <c r="A121" s="378" t="s">
        <v>492</v>
      </c>
      <c r="B121" s="379" t="s">
        <v>570</v>
      </c>
      <c r="C121" s="367" t="s">
        <v>71</v>
      </c>
      <c r="D121" s="367">
        <v>5.52</v>
      </c>
      <c r="E121" s="367" t="e">
        <f>VLOOKUP(B121,'Planilha Orçamentária'!F$20:O$31,6,)</f>
        <v>#N/A</v>
      </c>
      <c r="F121" s="368">
        <v>1.4340255043092094E-4</v>
      </c>
      <c r="G121" s="369"/>
      <c r="H121" s="370">
        <v>0.99770927729636716</v>
      </c>
    </row>
    <row r="122" spans="1:8">
      <c r="A122" s="378" t="s">
        <v>228</v>
      </c>
      <c r="B122" s="379" t="s">
        <v>221</v>
      </c>
      <c r="C122" s="367" t="s">
        <v>15</v>
      </c>
      <c r="D122" s="367">
        <v>18</v>
      </c>
      <c r="E122" s="367" t="e">
        <f>VLOOKUP(B122,'Planilha Orçamentária'!F$20:O$31,6,)</f>
        <v>#N/A</v>
      </c>
      <c r="F122" s="368">
        <v>1.3523343520781977E-4</v>
      </c>
      <c r="G122" s="369"/>
      <c r="H122" s="370">
        <v>0.99784451073157499</v>
      </c>
    </row>
    <row r="123" spans="1:8">
      <c r="A123" s="378" t="s">
        <v>641</v>
      </c>
      <c r="B123" s="379" t="s">
        <v>729</v>
      </c>
      <c r="C123" s="367" t="s">
        <v>15</v>
      </c>
      <c r="D123" s="367">
        <v>1</v>
      </c>
      <c r="E123" s="367" t="e">
        <f>VLOOKUP(B123,'Planilha Orçamentária'!F$20:O$31,6,)</f>
        <v>#N/A</v>
      </c>
      <c r="F123" s="368">
        <v>1.2336516595732658E-4</v>
      </c>
      <c r="G123" s="369"/>
      <c r="H123" s="370">
        <v>0.99796787589753233</v>
      </c>
    </row>
    <row r="124" spans="1:8">
      <c r="A124" s="378" t="s">
        <v>95</v>
      </c>
      <c r="B124" s="379" t="s">
        <v>234</v>
      </c>
      <c r="C124" s="367" t="s">
        <v>72</v>
      </c>
      <c r="D124" s="367">
        <v>11.05</v>
      </c>
      <c r="E124" s="367" t="e">
        <f>VLOOKUP(B124,'Planilha Orçamentária'!F$20:O$31,6,)</f>
        <v>#N/A</v>
      </c>
      <c r="F124" s="368">
        <v>1.1766177822096002E-4</v>
      </c>
      <c r="G124" s="369"/>
      <c r="H124" s="370">
        <v>0.99808553767575325</v>
      </c>
    </row>
    <row r="125" spans="1:8">
      <c r="A125" s="378" t="s">
        <v>166</v>
      </c>
      <c r="B125" s="379" t="s">
        <v>360</v>
      </c>
      <c r="C125" s="367" t="s">
        <v>71</v>
      </c>
      <c r="D125" s="367">
        <v>0.27500000000000002</v>
      </c>
      <c r="E125" s="367" t="e">
        <f>VLOOKUP(B125,'Planilha Orçamentária'!F$20:O$31,6,)</f>
        <v>#N/A</v>
      </c>
      <c r="F125" s="368">
        <v>1.1678887962424557E-4</v>
      </c>
      <c r="G125" s="369"/>
      <c r="H125" s="370">
        <v>0.99820232655537755</v>
      </c>
    </row>
    <row r="126" spans="1:8">
      <c r="A126" s="378" t="s">
        <v>163</v>
      </c>
      <c r="B126" s="379" t="s">
        <v>424</v>
      </c>
      <c r="C126" s="367" t="s">
        <v>429</v>
      </c>
      <c r="D126" s="367">
        <v>180</v>
      </c>
      <c r="E126" s="367" t="e">
        <f>VLOOKUP(B126,'Planilha Orçamentária'!F$20:O$31,6,)</f>
        <v>#N/A</v>
      </c>
      <c r="F126" s="368">
        <v>1.1481064715006668E-4</v>
      </c>
      <c r="G126" s="369"/>
      <c r="H126" s="370">
        <v>0.99831713720252757</v>
      </c>
    </row>
    <row r="127" spans="1:8">
      <c r="A127" s="378" t="s">
        <v>328</v>
      </c>
      <c r="B127" s="379" t="s">
        <v>469</v>
      </c>
      <c r="C127" s="367" t="s">
        <v>15</v>
      </c>
      <c r="D127" s="367">
        <v>1</v>
      </c>
      <c r="E127" s="367" t="e">
        <f>VLOOKUP(B127,'Planilha Orçamentária'!F$20:O$31,6,)</f>
        <v>#N/A</v>
      </c>
      <c r="F127" s="368">
        <v>1.1057841152963288E-4</v>
      </c>
      <c r="G127" s="369"/>
      <c r="H127" s="370">
        <v>0.99842771561405719</v>
      </c>
    </row>
    <row r="128" spans="1:8">
      <c r="A128" s="378" t="s">
        <v>611</v>
      </c>
      <c r="B128" s="379" t="s">
        <v>220</v>
      </c>
      <c r="C128" s="367" t="s">
        <v>66</v>
      </c>
      <c r="D128" s="367">
        <v>50</v>
      </c>
      <c r="E128" s="367" t="e">
        <f>VLOOKUP(B128,'Planilha Orçamentária'!F$20:O$31,6,)</f>
        <v>#N/A</v>
      </c>
      <c r="F128" s="368">
        <v>1.0918267425055364E-4</v>
      </c>
      <c r="G128" s="369"/>
      <c r="H128" s="370">
        <v>0.99853689828830772</v>
      </c>
    </row>
    <row r="129" spans="1:8">
      <c r="A129" s="378" t="s">
        <v>278</v>
      </c>
      <c r="B129" s="379" t="s">
        <v>307</v>
      </c>
      <c r="C129" s="367" t="s">
        <v>66</v>
      </c>
      <c r="D129" s="367">
        <v>4</v>
      </c>
      <c r="E129" s="367" t="e">
        <f>VLOOKUP(B129,'Planilha Orçamentária'!F$20:O$31,6,)</f>
        <v>#N/A</v>
      </c>
      <c r="F129" s="368">
        <v>1.0811711138157915E-4</v>
      </c>
      <c r="G129" s="369"/>
      <c r="H129" s="370">
        <v>0.99864501539968931</v>
      </c>
    </row>
    <row r="130" spans="1:8">
      <c r="A130" s="378" t="s">
        <v>22</v>
      </c>
      <c r="B130" s="379" t="s">
        <v>270</v>
      </c>
      <c r="C130" s="367" t="s">
        <v>15</v>
      </c>
      <c r="D130" s="367">
        <v>1</v>
      </c>
      <c r="E130" s="367" t="e">
        <f>VLOOKUP(B130,'Planilha Orçamentária'!F$20:O$31,6,)</f>
        <v>#N/A</v>
      </c>
      <c r="F130" s="368">
        <v>1.0505549412424403E-4</v>
      </c>
      <c r="G130" s="369"/>
      <c r="H130" s="370">
        <v>0.99875007089381351</v>
      </c>
    </row>
    <row r="131" spans="1:8">
      <c r="A131" s="378" t="s">
        <v>330</v>
      </c>
      <c r="B131" s="379" t="s">
        <v>333</v>
      </c>
      <c r="C131" s="367" t="s">
        <v>15</v>
      </c>
      <c r="D131" s="367">
        <v>1</v>
      </c>
      <c r="E131" s="367" t="e">
        <f>VLOOKUP(B131,'Planilha Orçamentária'!F$20:O$31,6,)</f>
        <v>#N/A</v>
      </c>
      <c r="F131" s="368">
        <v>9.870714069359328E-5</v>
      </c>
      <c r="G131" s="369"/>
      <c r="H131" s="370">
        <v>0.99884877803450711</v>
      </c>
    </row>
    <row r="132" spans="1:8">
      <c r="A132" s="378" t="s">
        <v>370</v>
      </c>
      <c r="B132" s="379" t="s">
        <v>365</v>
      </c>
      <c r="C132" s="367" t="s">
        <v>66</v>
      </c>
      <c r="D132" s="367">
        <v>8</v>
      </c>
      <c r="E132" s="367" t="e">
        <f>VLOOKUP(B132,'Planilha Orçamentária'!F$20:O$31,6,)</f>
        <v>#N/A</v>
      </c>
      <c r="F132" s="368">
        <v>8.9963521996909787E-5</v>
      </c>
      <c r="G132" s="369"/>
      <c r="H132" s="370">
        <v>0.99893874155650397</v>
      </c>
    </row>
    <row r="133" spans="1:8">
      <c r="A133" s="378" t="s">
        <v>426</v>
      </c>
      <c r="B133" s="379" t="s">
        <v>73</v>
      </c>
      <c r="C133" s="367" t="s">
        <v>72</v>
      </c>
      <c r="D133" s="367">
        <v>8.2307699999999997</v>
      </c>
      <c r="E133" s="367" t="e">
        <f>VLOOKUP(B133,'Planilha Orçamentária'!F$20:O$31,6,)</f>
        <v>#N/A</v>
      </c>
      <c r="F133" s="368">
        <v>8.7642265550020909E-5</v>
      </c>
      <c r="G133" s="369"/>
      <c r="H133" s="370">
        <v>0.999026383822054</v>
      </c>
    </row>
    <row r="134" spans="1:8">
      <c r="A134" s="378" t="s">
        <v>229</v>
      </c>
      <c r="B134" s="379" t="s">
        <v>222</v>
      </c>
      <c r="C134" s="367" t="s">
        <v>15</v>
      </c>
      <c r="D134" s="367">
        <v>4</v>
      </c>
      <c r="E134" s="367" t="e">
        <f>VLOOKUP(B134,'Planilha Orçamentária'!F$20:O$31,6,)</f>
        <v>#N/A</v>
      </c>
      <c r="F134" s="368">
        <v>8.6835869857553708E-5</v>
      </c>
      <c r="G134" s="369"/>
      <c r="H134" s="370">
        <v>0.99911321969191158</v>
      </c>
    </row>
    <row r="135" spans="1:8">
      <c r="A135" s="378" t="s">
        <v>326</v>
      </c>
      <c r="B135" s="379" t="s">
        <v>322</v>
      </c>
      <c r="C135" s="367" t="s">
        <v>15</v>
      </c>
      <c r="D135" s="367">
        <v>1</v>
      </c>
      <c r="E135" s="367" t="e">
        <f>VLOOKUP(B135,'Planilha Orçamentária'!F$20:O$31,6,)</f>
        <v>#N/A</v>
      </c>
      <c r="F135" s="368">
        <v>8.2933808647224648E-5</v>
      </c>
      <c r="G135" s="369"/>
      <c r="H135" s="370">
        <v>0.99919615350055879</v>
      </c>
    </row>
    <row r="136" spans="1:8">
      <c r="A136" s="378" t="s">
        <v>327</v>
      </c>
      <c r="B136" s="379" t="s">
        <v>325</v>
      </c>
      <c r="C136" s="367" t="s">
        <v>15</v>
      </c>
      <c r="D136" s="367">
        <v>1</v>
      </c>
      <c r="E136" s="367" t="e">
        <f>VLOOKUP(B136,'Planilha Orçamentária'!F$20:O$31,6,)</f>
        <v>#N/A</v>
      </c>
      <c r="F136" s="368">
        <v>8.2933808647224648E-5</v>
      </c>
      <c r="G136" s="369"/>
      <c r="H136" s="370">
        <v>0.999279087309206</v>
      </c>
    </row>
    <row r="137" spans="1:8">
      <c r="A137" s="378" t="s">
        <v>476</v>
      </c>
      <c r="B137" s="379" t="s">
        <v>471</v>
      </c>
      <c r="C137" s="367" t="s">
        <v>15</v>
      </c>
      <c r="D137" s="367">
        <v>3</v>
      </c>
      <c r="E137" s="367" t="e">
        <f>VLOOKUP(B137,'Planilha Orçamentária'!F$20:O$31,6,)</f>
        <v>#N/A</v>
      </c>
      <c r="F137" s="368">
        <v>8.0074798414271999E-5</v>
      </c>
      <c r="G137" s="369"/>
      <c r="H137" s="370">
        <v>0.99935916210762032</v>
      </c>
    </row>
    <row r="138" spans="1:8">
      <c r="A138" s="378" t="s">
        <v>319</v>
      </c>
      <c r="B138" s="379" t="s">
        <v>324</v>
      </c>
      <c r="C138" s="367" t="s">
        <v>15</v>
      </c>
      <c r="D138" s="367">
        <v>1</v>
      </c>
      <c r="E138" s="367" t="e">
        <f>VLOOKUP(B138,'Planilha Orçamentária'!F$20:O$31,6,)</f>
        <v>#N/A</v>
      </c>
      <c r="F138" s="368">
        <v>7.1062537811185077E-5</v>
      </c>
      <c r="G138" s="369"/>
      <c r="H138" s="370">
        <v>0.99943022464543152</v>
      </c>
    </row>
    <row r="139" spans="1:8">
      <c r="A139" s="378" t="s">
        <v>103</v>
      </c>
      <c r="B139" s="379" t="s">
        <v>317</v>
      </c>
      <c r="C139" s="367" t="s">
        <v>71</v>
      </c>
      <c r="D139" s="367">
        <v>42.087499999999999</v>
      </c>
      <c r="E139" s="367" t="e">
        <f>VLOOKUP(B139,'Planilha Orçamentária'!F$20:O$31,6,)</f>
        <v>#N/A</v>
      </c>
      <c r="F139" s="368">
        <v>7.0112723584843921E-5</v>
      </c>
      <c r="G139" s="369"/>
      <c r="H139" s="370">
        <v>0.99950033736901633</v>
      </c>
    </row>
    <row r="140" spans="1:8">
      <c r="A140" s="378" t="s">
        <v>488</v>
      </c>
      <c r="B140" s="379" t="s">
        <v>573</v>
      </c>
      <c r="C140" s="367" t="s">
        <v>72</v>
      </c>
      <c r="D140" s="367">
        <v>0.17920000000000003</v>
      </c>
      <c r="E140" s="367" t="e">
        <f>VLOOKUP(B140,'Planilha Orçamentária'!F$20:O$31,6,)</f>
        <v>#N/A</v>
      </c>
      <c r="F140" s="368">
        <v>6.8700174725277801E-5</v>
      </c>
      <c r="G140" s="369"/>
      <c r="H140" s="370">
        <v>0.9995690375437416</v>
      </c>
    </row>
    <row r="141" spans="1:8">
      <c r="A141" s="378" t="s">
        <v>369</v>
      </c>
      <c r="B141" s="379" t="s">
        <v>436</v>
      </c>
      <c r="C141" s="367" t="s">
        <v>15</v>
      </c>
      <c r="D141" s="367">
        <v>4</v>
      </c>
      <c r="E141" s="367" t="e">
        <f>VLOOKUP(B141,'Planilha Orçamentária'!F$20:O$31,6,)</f>
        <v>#N/A</v>
      </c>
      <c r="F141" s="368">
        <v>6.5068371475010347E-5</v>
      </c>
      <c r="G141" s="369"/>
      <c r="H141" s="370">
        <v>0.99963410591521662</v>
      </c>
    </row>
    <row r="142" spans="1:8">
      <c r="A142" s="378" t="s">
        <v>347</v>
      </c>
      <c r="B142" s="379" t="s">
        <v>527</v>
      </c>
      <c r="C142" s="367" t="s">
        <v>15</v>
      </c>
      <c r="D142" s="367">
        <v>1</v>
      </c>
      <c r="E142" s="367" t="e">
        <f>VLOOKUP(B142,'Planilha Orçamentária'!F$20:O$31,6,)</f>
        <v>#N/A</v>
      </c>
      <c r="F142" s="368">
        <v>5.9412633909193007E-5</v>
      </c>
      <c r="G142" s="369"/>
      <c r="H142" s="370">
        <v>0.9996935185491258</v>
      </c>
    </row>
    <row r="143" spans="1:8">
      <c r="A143" s="378" t="s">
        <v>286</v>
      </c>
      <c r="B143" s="379" t="s">
        <v>246</v>
      </c>
      <c r="C143" s="367" t="s">
        <v>15</v>
      </c>
      <c r="D143" s="367">
        <v>2</v>
      </c>
      <c r="E143" s="367" t="e">
        <f>VLOOKUP(B143,'Planilha Orçamentária'!F$20:O$31,6,)</f>
        <v>#N/A</v>
      </c>
      <c r="F143" s="368">
        <v>4.9496145660250973E-5</v>
      </c>
      <c r="G143" s="369"/>
      <c r="H143" s="370">
        <v>0.9997430146947861</v>
      </c>
    </row>
    <row r="144" spans="1:8">
      <c r="A144" s="378" t="s">
        <v>332</v>
      </c>
      <c r="B144" s="379" t="s">
        <v>470</v>
      </c>
      <c r="C144" s="367" t="s">
        <v>15</v>
      </c>
      <c r="D144" s="367">
        <v>1</v>
      </c>
      <c r="E144" s="367" t="e">
        <f>VLOOKUP(B144,'Planilha Orçamentária'!F$20:O$31,6,)</f>
        <v>#N/A</v>
      </c>
      <c r="F144" s="368">
        <v>4.1466904323612324E-5</v>
      </c>
      <c r="G144" s="369"/>
      <c r="H144" s="370">
        <v>0.99978448159910971</v>
      </c>
    </row>
    <row r="145" spans="1:8">
      <c r="A145" s="378" t="s">
        <v>183</v>
      </c>
      <c r="B145" s="379" t="s">
        <v>310</v>
      </c>
      <c r="C145" s="367" t="s">
        <v>15</v>
      </c>
      <c r="D145" s="367">
        <v>2</v>
      </c>
      <c r="E145" s="367" t="e">
        <f>VLOOKUP(B145,'Planilha Orçamentária'!F$20:O$31,6,)</f>
        <v>#N/A</v>
      </c>
      <c r="F145" s="368">
        <v>4.1166745768971627E-5</v>
      </c>
      <c r="G145" s="369"/>
      <c r="H145" s="370">
        <v>0.99982564834487864</v>
      </c>
    </row>
    <row r="146" spans="1:8">
      <c r="A146" s="378" t="s">
        <v>285</v>
      </c>
      <c r="B146" s="379" t="s">
        <v>435</v>
      </c>
      <c r="C146" s="367" t="s">
        <v>15</v>
      </c>
      <c r="D146" s="367">
        <v>2</v>
      </c>
      <c r="E146" s="367" t="e">
        <f>VLOOKUP(B146,'Planilha Orçamentária'!F$20:O$31,6,)</f>
        <v>#N/A</v>
      </c>
      <c r="F146" s="368">
        <v>3.5718868002242971E-5</v>
      </c>
      <c r="G146" s="369"/>
      <c r="H146" s="370">
        <v>0.99986136721288088</v>
      </c>
    </row>
    <row r="147" spans="1:8">
      <c r="A147" s="378" t="s">
        <v>296</v>
      </c>
      <c r="B147" s="379" t="s">
        <v>564</v>
      </c>
      <c r="C147" s="367" t="s">
        <v>15</v>
      </c>
      <c r="D147" s="367">
        <v>1</v>
      </c>
      <c r="E147" s="367" t="e">
        <f>VLOOKUP(B147,'Planilha Orçamentária'!F$20:O$31,6,)</f>
        <v>#N/A</v>
      </c>
      <c r="F147" s="368">
        <v>2.9940815825409549E-5</v>
      </c>
      <c r="G147" s="369"/>
      <c r="H147" s="370">
        <v>0.99989519836497309</v>
      </c>
    </row>
    <row r="148" spans="1:8">
      <c r="A148" s="378" t="s">
        <v>655</v>
      </c>
      <c r="B148" s="379" t="s">
        <v>654</v>
      </c>
      <c r="C148" s="367" t="s">
        <v>72</v>
      </c>
      <c r="D148" s="367">
        <v>0.39374999999999999</v>
      </c>
      <c r="E148" s="367" t="e">
        <f>VLOOKUP(B148,'Planilha Orçamentária'!F$20:O$31,6,)</f>
        <v>#N/A</v>
      </c>
      <c r="F148" s="368">
        <v>3.3831152092197962E-5</v>
      </c>
      <c r="G148" s="369"/>
      <c r="H148" s="370">
        <v>0.99992513918079851</v>
      </c>
    </row>
    <row r="149" spans="1:8">
      <c r="A149" s="378" t="s">
        <v>262</v>
      </c>
      <c r="B149" s="379" t="s">
        <v>323</v>
      </c>
      <c r="C149" s="367" t="s">
        <v>15</v>
      </c>
      <c r="D149" s="367">
        <v>1</v>
      </c>
      <c r="E149" s="367" t="e">
        <f>VLOOKUP(B149,'Planilha Orçamentária'!F$20:O$31,6,)</f>
        <v>#N/A</v>
      </c>
      <c r="F149" s="368">
        <v>2.1708967464388427E-5</v>
      </c>
      <c r="G149" s="369"/>
      <c r="H149" s="370">
        <v>0.99994684814826285</v>
      </c>
    </row>
    <row r="150" spans="1:8">
      <c r="A150" s="378" t="s">
        <v>372</v>
      </c>
      <c r="B150" s="379" t="s">
        <v>362</v>
      </c>
      <c r="C150" s="367" t="s">
        <v>15</v>
      </c>
      <c r="D150" s="367">
        <v>1</v>
      </c>
      <c r="E150" s="367" t="e">
        <f>VLOOKUP(B150,'Planilha Orçamentária'!F$20:O$31,6,)</f>
        <v>#N/A</v>
      </c>
      <c r="F150" s="368">
        <v>1.3567166669759514E-5</v>
      </c>
      <c r="G150" s="369"/>
      <c r="H150" s="370">
        <v>0.99996041531493263</v>
      </c>
    </row>
    <row r="151" spans="1:8">
      <c r="A151" s="378" t="s">
        <v>575</v>
      </c>
      <c r="B151" s="379" t="s">
        <v>486</v>
      </c>
      <c r="C151" s="367" t="s">
        <v>72</v>
      </c>
      <c r="D151" s="367">
        <v>0.875</v>
      </c>
      <c r="E151" s="367" t="e">
        <f>VLOOKUP(B151,'Planilha Orçamentária'!F$20:O$31,6,)</f>
        <v>#N/A</v>
      </c>
      <c r="F151" s="368">
        <v>1.0229778740348265E-5</v>
      </c>
      <c r="G151" s="369"/>
      <c r="H151" s="370">
        <v>0.99997064509367295</v>
      </c>
    </row>
    <row r="152" spans="1:8">
      <c r="A152" s="378" t="s">
        <v>475</v>
      </c>
      <c r="B152" s="379" t="s">
        <v>731</v>
      </c>
      <c r="C152" s="367" t="s">
        <v>71</v>
      </c>
      <c r="D152" s="367">
        <v>2.0699999999999998</v>
      </c>
      <c r="E152" s="367" t="e">
        <f>VLOOKUP(B152,'Planilha Orçamentária'!F$20:O$31,6,)</f>
        <v>#N/A</v>
      </c>
      <c r="F152" s="368">
        <v>1.0158716202537077E-5</v>
      </c>
      <c r="G152" s="369"/>
      <c r="H152" s="370">
        <v>0.99998080380987553</v>
      </c>
    </row>
    <row r="153" spans="1:8">
      <c r="A153" s="378" t="s">
        <v>321</v>
      </c>
      <c r="B153" s="379" t="s">
        <v>331</v>
      </c>
      <c r="C153" s="367" t="s">
        <v>15</v>
      </c>
      <c r="D153" s="367">
        <v>1</v>
      </c>
      <c r="E153" s="367" t="e">
        <f>VLOOKUP(B153,'Planilha Orçamentária'!F$20:O$31,6,)</f>
        <v>#N/A</v>
      </c>
      <c r="F153" s="368">
        <v>9.3229247071400561E-6</v>
      </c>
      <c r="G153" s="369"/>
      <c r="H153" s="370">
        <v>0.99999012673458265</v>
      </c>
    </row>
    <row r="154" spans="1:8">
      <c r="A154" s="378" t="s">
        <v>565</v>
      </c>
      <c r="B154" s="379" t="s">
        <v>728</v>
      </c>
      <c r="C154" s="367" t="s">
        <v>15</v>
      </c>
      <c r="D154" s="367">
        <v>1</v>
      </c>
      <c r="E154" s="367" t="e">
        <f>VLOOKUP(B154,'Planilha Orçamentária'!F$20:O$31,6,)</f>
        <v>#N/A</v>
      </c>
      <c r="F154" s="368">
        <v>3.1591687875933387E-6</v>
      </c>
      <c r="G154" s="369"/>
      <c r="H154" s="370">
        <v>0.99999328590337022</v>
      </c>
    </row>
    <row r="155" spans="1:8">
      <c r="A155" s="378" t="s">
        <v>335</v>
      </c>
      <c r="B155" s="379" t="s">
        <v>329</v>
      </c>
      <c r="C155" s="367" t="s">
        <v>66</v>
      </c>
      <c r="D155" s="367">
        <v>11.6</v>
      </c>
      <c r="E155" s="367" t="e">
        <f>VLOOKUP(B155,'Planilha Orçamentária'!F$20:O$31,6,)</f>
        <v>#N/A</v>
      </c>
      <c r="F155" s="368">
        <v>2.959563348757275E-6</v>
      </c>
      <c r="G155" s="369"/>
      <c r="H155" s="370">
        <v>0.99999624546671895</v>
      </c>
    </row>
    <row r="156" spans="1:8">
      <c r="A156" s="378" t="s">
        <v>482</v>
      </c>
      <c r="B156" s="379" t="s">
        <v>483</v>
      </c>
      <c r="C156" s="367" t="s">
        <v>72</v>
      </c>
      <c r="D156" s="367">
        <v>0.22999999999999998</v>
      </c>
      <c r="E156" s="367" t="e">
        <f>VLOOKUP(B156,'Planilha Orçamentária'!F$20:O$31,6,)</f>
        <v>#N/A</v>
      </c>
      <c r="F156" s="368">
        <v>2.6613558247217414E-6</v>
      </c>
      <c r="G156" s="369"/>
      <c r="H156" s="370">
        <v>0.99999890682254367</v>
      </c>
    </row>
    <row r="157" spans="1:8">
      <c r="A157" s="378" t="s">
        <v>477</v>
      </c>
      <c r="B157" s="379" t="s">
        <v>472</v>
      </c>
      <c r="C157" s="367" t="s">
        <v>72</v>
      </c>
      <c r="D157" s="367">
        <v>0.12</v>
      </c>
      <c r="E157" s="367" t="e">
        <f>VLOOKUP(B157,'Planilha Orçamentária'!F$20:O$31,6,)</f>
        <v>#N/A</v>
      </c>
      <c r="F157" s="368">
        <v>8.2303475682479185E-7</v>
      </c>
      <c r="G157" s="369"/>
      <c r="H157" s="370">
        <v>0.99999972985730046</v>
      </c>
    </row>
    <row r="158" spans="1:8">
      <c r="A158" s="378" t="s">
        <v>583</v>
      </c>
      <c r="B158" s="379" t="s">
        <v>363</v>
      </c>
      <c r="C158" s="367" t="s">
        <v>15</v>
      </c>
      <c r="D158" s="367">
        <v>1</v>
      </c>
      <c r="E158" s="367" t="e">
        <f>VLOOKUP(B158,'Planilha Orçamentária'!F$20:O$31,6,)</f>
        <v>#N/A</v>
      </c>
      <c r="F158" s="368">
        <v>2.701426991766275E-7</v>
      </c>
      <c r="G158" s="369"/>
      <c r="H158" s="370">
        <v>0.99999999999999967</v>
      </c>
    </row>
    <row r="159" spans="1:8">
      <c r="A159" s="371"/>
      <c r="B159" s="372"/>
      <c r="C159" s="373"/>
      <c r="D159" s="373"/>
      <c r="E159" s="373"/>
      <c r="F159" s="374"/>
      <c r="G159" s="369"/>
      <c r="H159" s="370"/>
    </row>
    <row r="160" spans="1:8" ht="18" customHeight="1">
      <c r="A160" s="594" t="s">
        <v>24</v>
      </c>
      <c r="B160" s="595"/>
      <c r="C160" s="595"/>
      <c r="D160" s="596"/>
      <c r="E160" s="375" t="e">
        <f>SUM(E17:E158)</f>
        <v>#N/A</v>
      </c>
      <c r="F160" s="376">
        <f>SUM(F17:F158)</f>
        <v>0.99999999999999967</v>
      </c>
      <c r="G160" s="369"/>
      <c r="H160" s="370"/>
    </row>
    <row r="161" spans="1:8">
      <c r="A161" s="371"/>
      <c r="B161" s="372"/>
      <c r="C161" s="373"/>
      <c r="D161" s="373"/>
      <c r="E161" s="373"/>
      <c r="F161" s="374"/>
      <c r="G161" s="369"/>
      <c r="H161" s="370"/>
    </row>
    <row r="162" spans="1:8">
      <c r="A162"/>
      <c r="B162"/>
      <c r="C162"/>
      <c r="D162"/>
      <c r="E162"/>
      <c r="F162"/>
      <c r="H162" s="370"/>
    </row>
  </sheetData>
  <sheetProtection autoFilter="0"/>
  <autoFilter ref="A16:F16">
    <sortState ref="A17:F158">
      <sortCondition descending="1" ref="E16"/>
    </sortState>
  </autoFilter>
  <mergeCells count="13">
    <mergeCell ref="C11:D11"/>
    <mergeCell ref="E11:H11"/>
    <mergeCell ref="C12:D12"/>
    <mergeCell ref="E12:H12"/>
    <mergeCell ref="A160:D160"/>
    <mergeCell ref="C13:D13"/>
    <mergeCell ref="E13:H13"/>
    <mergeCell ref="A6:H6"/>
    <mergeCell ref="A8:H8"/>
    <mergeCell ref="C9:D9"/>
    <mergeCell ref="E9:H9"/>
    <mergeCell ref="C10:D10"/>
    <mergeCell ref="E10:H10"/>
  </mergeCells>
  <conditionalFormatting sqref="H159:H162">
    <cfRule type="colorScale" priority="1">
      <colorScale>
        <cfvo type="min"/>
        <cfvo type="percentile" val="50"/>
        <cfvo type="max"/>
        <color rgb="FFF8696B"/>
        <color rgb="FFFFEB84"/>
        <color rgb="FF63BE7B"/>
      </colorScale>
    </cfRule>
  </conditionalFormatting>
  <conditionalFormatting sqref="H17:H158">
    <cfRule type="colorScale" priority="310">
      <colorScale>
        <cfvo type="min"/>
        <cfvo type="percentile" val="50"/>
        <cfvo type="max"/>
        <color rgb="FFF8696B"/>
        <color rgb="FFFFEB84"/>
        <color rgb="FF63BE7B"/>
      </colorScale>
    </cfRule>
  </conditionalFormatting>
  <printOptions horizontalCentered="1"/>
  <pageMargins left="0.31496062992125984" right="0.31496062992125984" top="0.59055118110236227" bottom="0.59055118110236227" header="0.31496062992125984" footer="0.31496062992125984"/>
  <pageSetup paperSize="9" scale="69" fitToHeight="0" orientation="landscape" r:id="rId1"/>
  <headerFooter>
    <oddFooter>&amp;R&amp;P/&amp;N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showGridLines="0" topLeftCell="A10" zoomScaleNormal="100" zoomScaleSheetLayoutView="100" workbookViewId="0">
      <selection activeCell="F27" sqref="F27"/>
    </sheetView>
  </sheetViews>
  <sheetFormatPr defaultColWidth="9.140625" defaultRowHeight="15"/>
  <cols>
    <col min="1" max="1" width="15.140625" style="18" customWidth="1"/>
    <col min="2" max="2" width="12.85546875" style="18" customWidth="1"/>
    <col min="3" max="3" width="27.140625" style="18" customWidth="1"/>
    <col min="4" max="4" width="25.7109375" style="18" customWidth="1"/>
    <col min="5" max="5" width="15.42578125" style="18" customWidth="1"/>
    <col min="6" max="6" width="14.85546875" style="18" customWidth="1"/>
    <col min="7" max="7" width="22.85546875" style="19" customWidth="1"/>
    <col min="8" max="9" width="9.140625" style="18"/>
    <col min="10" max="10" width="22.85546875" style="18" customWidth="1"/>
    <col min="11" max="16384" width="9.140625" style="18"/>
  </cols>
  <sheetData>
    <row r="1" spans="1:7" ht="4.5" customHeight="1">
      <c r="A1" s="58"/>
      <c r="B1" s="59"/>
      <c r="C1" s="59"/>
      <c r="D1" s="59"/>
      <c r="E1" s="59"/>
      <c r="F1" s="59"/>
      <c r="G1" s="60"/>
    </row>
    <row r="2" spans="1:7" ht="29.25" customHeight="1">
      <c r="A2" s="26" t="s">
        <v>52</v>
      </c>
      <c r="B2" s="547" t="s">
        <v>191</v>
      </c>
      <c r="C2" s="548"/>
      <c r="D2" s="597"/>
      <c r="E2" s="27"/>
      <c r="F2" s="28"/>
      <c r="G2" s="213"/>
    </row>
    <row r="3" spans="1:7" ht="29.25" customHeight="1">
      <c r="A3" s="26" t="s">
        <v>5</v>
      </c>
      <c r="B3" s="549" t="s">
        <v>721</v>
      </c>
      <c r="C3" s="598"/>
      <c r="D3" s="550"/>
      <c r="E3" s="30"/>
      <c r="F3" s="8"/>
      <c r="G3" s="214"/>
    </row>
    <row r="4" spans="1:7" ht="29.25" customHeight="1">
      <c r="A4" s="68" t="s">
        <v>53</v>
      </c>
      <c r="B4" s="551" t="s">
        <v>104</v>
      </c>
      <c r="C4" s="552"/>
      <c r="D4" s="599"/>
      <c r="E4" s="164"/>
      <c r="F4" s="33"/>
      <c r="G4" s="206"/>
    </row>
    <row r="5" spans="1:7" ht="4.5" customHeight="1">
      <c r="A5" s="58"/>
      <c r="B5" s="59"/>
      <c r="C5" s="59"/>
      <c r="D5" s="59"/>
      <c r="E5" s="59"/>
      <c r="F5" s="59"/>
      <c r="G5" s="60"/>
    </row>
    <row r="6" spans="1:7" ht="33" customHeight="1">
      <c r="A6" s="553" t="s">
        <v>106</v>
      </c>
      <c r="B6" s="554"/>
      <c r="C6" s="554"/>
      <c r="D6" s="554"/>
      <c r="E6" s="554"/>
      <c r="F6" s="554"/>
      <c r="G6" s="555"/>
    </row>
    <row r="7" spans="1:7" ht="4.5" customHeight="1">
      <c r="A7" s="58"/>
      <c r="B7" s="59"/>
      <c r="C7" s="59"/>
      <c r="D7" s="59"/>
      <c r="E7" s="59"/>
      <c r="F7" s="59"/>
      <c r="G7" s="60"/>
    </row>
    <row r="8" spans="1:7" ht="19.5" customHeight="1">
      <c r="A8" s="501" t="s">
        <v>6</v>
      </c>
      <c r="B8" s="501"/>
      <c r="C8" s="501"/>
      <c r="D8" s="501"/>
      <c r="E8" s="501"/>
      <c r="F8" s="501"/>
      <c r="G8" s="501"/>
    </row>
    <row r="9" spans="1:7" ht="19.5" customHeight="1">
      <c r="A9" s="80" t="s">
        <v>7</v>
      </c>
      <c r="B9" s="526" t="s">
        <v>8</v>
      </c>
      <c r="C9" s="527"/>
      <c r="D9" s="528"/>
      <c r="E9" s="80" t="s">
        <v>9</v>
      </c>
      <c r="F9" s="526" t="s">
        <v>10</v>
      </c>
      <c r="G9" s="528"/>
    </row>
    <row r="10" spans="1:7" ht="19.5" customHeight="1">
      <c r="A10" s="229" t="s">
        <v>78</v>
      </c>
      <c r="B10" s="517" t="s">
        <v>11</v>
      </c>
      <c r="C10" s="518"/>
      <c r="D10" s="519"/>
      <c r="E10" s="232">
        <v>43612</v>
      </c>
      <c r="F10" s="517" t="s">
        <v>189</v>
      </c>
      <c r="G10" s="519"/>
    </row>
    <row r="11" spans="1:7" ht="19.5" customHeight="1">
      <c r="A11" s="229" t="s">
        <v>460</v>
      </c>
      <c r="B11" s="517" t="s">
        <v>461</v>
      </c>
      <c r="C11" s="518"/>
      <c r="D11" s="519"/>
      <c r="E11" s="232">
        <v>43767</v>
      </c>
      <c r="F11" s="517" t="s">
        <v>189</v>
      </c>
      <c r="G11" s="519"/>
    </row>
    <row r="12" spans="1:7" ht="19.5" customHeight="1">
      <c r="A12" s="229" t="s">
        <v>665</v>
      </c>
      <c r="B12" s="517" t="s">
        <v>666</v>
      </c>
      <c r="C12" s="518"/>
      <c r="D12" s="519"/>
      <c r="E12" s="232">
        <v>43990</v>
      </c>
      <c r="F12" s="517" t="s">
        <v>189</v>
      </c>
      <c r="G12" s="519"/>
    </row>
    <row r="13" spans="1:7" ht="19.5" customHeight="1">
      <c r="A13" s="229" t="s">
        <v>716</v>
      </c>
      <c r="B13" s="517" t="s">
        <v>717</v>
      </c>
      <c r="C13" s="518"/>
      <c r="D13" s="519"/>
      <c r="E13" s="232">
        <v>44014</v>
      </c>
      <c r="F13" s="517" t="s">
        <v>189</v>
      </c>
      <c r="G13" s="519"/>
    </row>
    <row r="14" spans="1:7" ht="4.5" customHeight="1">
      <c r="A14" s="58"/>
      <c r="B14" s="59"/>
      <c r="C14" s="59"/>
      <c r="D14" s="59"/>
      <c r="E14" s="59"/>
      <c r="F14" s="59"/>
      <c r="G14" s="60"/>
    </row>
    <row r="15" spans="1:7" ht="37.5" customHeight="1">
      <c r="A15" s="605" t="s">
        <v>179</v>
      </c>
      <c r="B15" s="606"/>
      <c r="C15" s="606"/>
      <c r="D15" s="606"/>
      <c r="E15" s="606"/>
      <c r="F15" s="606"/>
      <c r="G15" s="607"/>
    </row>
    <row r="16" spans="1:7" ht="15.75" thickBot="1">
      <c r="A16" s="85"/>
      <c r="B16" s="86"/>
      <c r="C16" s="86"/>
      <c r="D16" s="86"/>
      <c r="E16" s="86"/>
      <c r="F16" s="86"/>
      <c r="G16" s="87"/>
    </row>
    <row r="17" spans="1:13" ht="27.75" customHeight="1">
      <c r="A17" s="88" t="s">
        <v>12</v>
      </c>
      <c r="B17" s="624" t="s">
        <v>1</v>
      </c>
      <c r="C17" s="625"/>
      <c r="D17" s="626"/>
      <c r="E17" s="88" t="s">
        <v>68</v>
      </c>
      <c r="F17" s="88" t="s">
        <v>187</v>
      </c>
      <c r="G17" s="89"/>
      <c r="J17" s="615" t="s">
        <v>701</v>
      </c>
      <c r="K17" s="616"/>
      <c r="L17" s="616"/>
      <c r="M17" s="617"/>
    </row>
    <row r="18" spans="1:13" ht="15" customHeight="1" thickBot="1">
      <c r="A18" s="90">
        <v>1</v>
      </c>
      <c r="B18" s="608" t="s">
        <v>107</v>
      </c>
      <c r="C18" s="608"/>
      <c r="D18" s="608"/>
      <c r="E18" s="608"/>
      <c r="F18" s="91"/>
      <c r="G18" s="92" t="s">
        <v>175</v>
      </c>
      <c r="J18" s="618"/>
      <c r="K18" s="619"/>
      <c r="L18" s="619"/>
      <c r="M18" s="620"/>
    </row>
    <row r="19" spans="1:13">
      <c r="A19" s="93" t="s">
        <v>14</v>
      </c>
      <c r="B19" s="602" t="s">
        <v>108</v>
      </c>
      <c r="C19" s="602"/>
      <c r="D19" s="602"/>
      <c r="E19" s="602"/>
      <c r="F19" s="94"/>
      <c r="G19" s="627" t="s">
        <v>176</v>
      </c>
      <c r="J19" s="621" t="s">
        <v>710</v>
      </c>
      <c r="K19" s="622"/>
      <c r="L19" s="622"/>
      <c r="M19" s="623"/>
    </row>
    <row r="20" spans="1:13">
      <c r="A20" s="95" t="s">
        <v>16</v>
      </c>
      <c r="B20" s="600" t="s">
        <v>109</v>
      </c>
      <c r="C20" s="601"/>
      <c r="D20" s="165"/>
      <c r="E20" s="95" t="s">
        <v>25</v>
      </c>
      <c r="F20" s="97">
        <v>4.8899999999999999E-2</v>
      </c>
      <c r="G20" s="628"/>
      <c r="J20" s="234"/>
      <c r="K20" s="235" t="s">
        <v>703</v>
      </c>
      <c r="L20" s="235" t="s">
        <v>704</v>
      </c>
      <c r="M20" s="236" t="s">
        <v>705</v>
      </c>
    </row>
    <row r="21" spans="1:13">
      <c r="A21" s="93" t="s">
        <v>26</v>
      </c>
      <c r="B21" s="602" t="s">
        <v>110</v>
      </c>
      <c r="C21" s="602"/>
      <c r="D21" s="602"/>
      <c r="E21" s="602"/>
      <c r="F21" s="96"/>
      <c r="G21" s="628"/>
      <c r="J21" s="237" t="s">
        <v>706</v>
      </c>
      <c r="K21" s="238">
        <v>0.03</v>
      </c>
      <c r="L21" s="238">
        <v>0.04</v>
      </c>
      <c r="M21" s="239">
        <v>5.5E-2</v>
      </c>
    </row>
    <row r="22" spans="1:13" ht="15" customHeight="1">
      <c r="A22" s="95" t="s">
        <v>35</v>
      </c>
      <c r="B22" s="600" t="s">
        <v>111</v>
      </c>
      <c r="C22" s="601"/>
      <c r="D22" s="165"/>
      <c r="E22" s="95" t="s">
        <v>25</v>
      </c>
      <c r="F22" s="97">
        <v>0.01</v>
      </c>
      <c r="G22" s="628"/>
      <c r="J22" s="237" t="s">
        <v>707</v>
      </c>
      <c r="K22" s="238">
        <v>8.0000000000000002E-3</v>
      </c>
      <c r="L22" s="238">
        <v>8.0000000000000002E-3</v>
      </c>
      <c r="M22" s="239">
        <v>0.01</v>
      </c>
    </row>
    <row r="23" spans="1:13">
      <c r="A23" s="95" t="s">
        <v>65</v>
      </c>
      <c r="B23" s="600" t="s">
        <v>112</v>
      </c>
      <c r="C23" s="601"/>
      <c r="D23" s="165"/>
      <c r="E23" s="95" t="s">
        <v>25</v>
      </c>
      <c r="F23" s="97">
        <v>1.2699999999999999E-2</v>
      </c>
      <c r="G23" s="628"/>
      <c r="J23" s="237" t="s">
        <v>708</v>
      </c>
      <c r="K23" s="238">
        <v>9.7000000000000003E-3</v>
      </c>
      <c r="L23" s="238">
        <v>1.2699999999999999E-2</v>
      </c>
      <c r="M23" s="239">
        <v>1.2699999999999999E-2</v>
      </c>
    </row>
    <row r="24" spans="1:13">
      <c r="A24" s="93" t="s">
        <v>17</v>
      </c>
      <c r="B24" s="602" t="s">
        <v>113</v>
      </c>
      <c r="C24" s="602"/>
      <c r="D24" s="602"/>
      <c r="E24" s="602"/>
      <c r="F24" s="96"/>
      <c r="G24" s="628"/>
      <c r="J24" s="237" t="s">
        <v>709</v>
      </c>
      <c r="K24" s="238">
        <v>5.8999999999999999E-3</v>
      </c>
      <c r="L24" s="238">
        <v>1.23E-2</v>
      </c>
      <c r="M24" s="239">
        <v>1.3899999999999999E-2</v>
      </c>
    </row>
    <row r="25" spans="1:13" ht="15.75" customHeight="1" thickBot="1">
      <c r="A25" s="95" t="s">
        <v>18</v>
      </c>
      <c r="B25" s="600" t="s">
        <v>114</v>
      </c>
      <c r="C25" s="601"/>
      <c r="D25" s="165"/>
      <c r="E25" s="95" t="s">
        <v>25</v>
      </c>
      <c r="F25" s="97">
        <v>1.3899999999999999E-2</v>
      </c>
      <c r="G25" s="628"/>
      <c r="J25" s="240" t="s">
        <v>177</v>
      </c>
      <c r="K25" s="241">
        <v>6.1600000000000002E-2</v>
      </c>
      <c r="L25" s="241">
        <v>7.3999999999999996E-2</v>
      </c>
      <c r="M25" s="242">
        <v>8.9599999999999999E-2</v>
      </c>
    </row>
    <row r="26" spans="1:13">
      <c r="A26" s="93" t="s">
        <v>81</v>
      </c>
      <c r="B26" s="602" t="s">
        <v>115</v>
      </c>
      <c r="C26" s="602"/>
      <c r="D26" s="602"/>
      <c r="E26" s="602"/>
      <c r="F26" s="96"/>
      <c r="G26" s="628"/>
    </row>
    <row r="27" spans="1:13">
      <c r="A27" s="95" t="s">
        <v>59</v>
      </c>
      <c r="B27" s="600" t="s">
        <v>116</v>
      </c>
      <c r="C27" s="601"/>
      <c r="D27" s="165"/>
      <c r="E27" s="95" t="s">
        <v>25</v>
      </c>
      <c r="F27" s="97">
        <v>2.5000000000000001E-2</v>
      </c>
      <c r="G27" s="628"/>
    </row>
    <row r="28" spans="1:13">
      <c r="A28" s="95" t="s">
        <v>60</v>
      </c>
      <c r="B28" s="600" t="s">
        <v>40</v>
      </c>
      <c r="C28" s="601"/>
      <c r="D28" s="165"/>
      <c r="E28" s="95" t="s">
        <v>25</v>
      </c>
      <c r="F28" s="97">
        <v>0.03</v>
      </c>
      <c r="G28" s="628"/>
    </row>
    <row r="29" spans="1:13">
      <c r="A29" s="95" t="s">
        <v>61</v>
      </c>
      <c r="B29" s="600" t="s">
        <v>39</v>
      </c>
      <c r="C29" s="601"/>
      <c r="D29" s="165"/>
      <c r="E29" s="95" t="s">
        <v>25</v>
      </c>
      <c r="F29" s="97">
        <v>6.4999999999999997E-3</v>
      </c>
      <c r="G29" s="628"/>
    </row>
    <row r="30" spans="1:13">
      <c r="A30" s="90">
        <v>2</v>
      </c>
      <c r="B30" s="608" t="s">
        <v>117</v>
      </c>
      <c r="C30" s="608"/>
      <c r="D30" s="608"/>
      <c r="E30" s="608"/>
      <c r="F30" s="98"/>
      <c r="G30" s="628"/>
    </row>
    <row r="31" spans="1:13">
      <c r="A31" s="93" t="s">
        <v>19</v>
      </c>
      <c r="B31" s="602" t="s">
        <v>118</v>
      </c>
      <c r="C31" s="602"/>
      <c r="D31" s="602"/>
      <c r="E31" s="602"/>
      <c r="F31" s="96"/>
      <c r="G31" s="628"/>
    </row>
    <row r="32" spans="1:13" ht="15.75" thickBot="1">
      <c r="A32" s="95" t="s">
        <v>20</v>
      </c>
      <c r="B32" s="600" t="s">
        <v>177</v>
      </c>
      <c r="C32" s="601"/>
      <c r="D32" s="165"/>
      <c r="E32" s="95" t="s">
        <v>25</v>
      </c>
      <c r="F32" s="205">
        <v>7.9699999999999993E-2</v>
      </c>
      <c r="G32" s="629"/>
    </row>
    <row r="33" spans="1:9" ht="17.25" customHeight="1">
      <c r="B33" s="603" t="s">
        <v>153</v>
      </c>
      <c r="C33" s="604"/>
      <c r="D33" s="604"/>
      <c r="E33" s="604"/>
      <c r="F33" s="609">
        <f>(((1+F20+F22+F23)*(1+F25)*(1+F32))/(1-((F27+F28+F29))))-1</f>
        <v>0.24996154568779949</v>
      </c>
      <c r="G33" s="611"/>
      <c r="I33"/>
    </row>
    <row r="34" spans="1:9" ht="17.25" customHeight="1" thickBot="1">
      <c r="B34" s="613" t="s">
        <v>119</v>
      </c>
      <c r="C34" s="614"/>
      <c r="D34" s="614"/>
      <c r="E34" s="614"/>
      <c r="F34" s="610"/>
      <c r="G34" s="612"/>
      <c r="H34" s="99"/>
      <c r="I34"/>
    </row>
    <row r="35" spans="1:9">
      <c r="A35" s="100"/>
      <c r="B35" s="101"/>
      <c r="C35" s="102"/>
      <c r="D35" s="102"/>
      <c r="E35" s="102"/>
      <c r="F35" s="102"/>
      <c r="G35" s="100"/>
      <c r="I35" s="99"/>
    </row>
    <row r="36" spans="1:9">
      <c r="A36"/>
      <c r="B36"/>
      <c r="C36"/>
      <c r="D36"/>
      <c r="E36"/>
      <c r="F36"/>
      <c r="G36"/>
    </row>
    <row r="37" spans="1:9">
      <c r="A37"/>
      <c r="B37"/>
      <c r="C37"/>
      <c r="D37"/>
      <c r="E37"/>
      <c r="F37"/>
      <c r="G37"/>
    </row>
    <row r="38" spans="1:9">
      <c r="A38"/>
      <c r="B38"/>
      <c r="C38"/>
      <c r="D38"/>
      <c r="E38"/>
      <c r="F38"/>
      <c r="G38"/>
    </row>
    <row r="39" spans="1:9">
      <c r="A39"/>
      <c r="B39"/>
      <c r="C39"/>
      <c r="D39"/>
      <c r="E39"/>
      <c r="F39"/>
      <c r="G39"/>
    </row>
    <row r="40" spans="1:9">
      <c r="A40"/>
      <c r="B40"/>
      <c r="C40"/>
      <c r="D40"/>
      <c r="E40"/>
      <c r="F40"/>
      <c r="G40"/>
    </row>
    <row r="41" spans="1:9" ht="22.5" customHeight="1">
      <c r="A41"/>
      <c r="B41"/>
      <c r="C41"/>
      <c r="D41"/>
      <c r="E41"/>
      <c r="F41"/>
      <c r="G41"/>
    </row>
    <row r="42" spans="1:9">
      <c r="A42"/>
      <c r="B42"/>
      <c r="C42"/>
      <c r="D42"/>
      <c r="E42"/>
      <c r="F42"/>
      <c r="G42"/>
    </row>
    <row r="43" spans="1:9">
      <c r="A43"/>
      <c r="B43"/>
      <c r="C43"/>
      <c r="D43"/>
      <c r="E43"/>
      <c r="F43"/>
      <c r="G43"/>
    </row>
    <row r="44" spans="1:9">
      <c r="A44"/>
      <c r="B44"/>
      <c r="C44"/>
      <c r="D44"/>
      <c r="E44"/>
      <c r="F44"/>
      <c r="G44"/>
    </row>
  </sheetData>
  <mergeCells count="39">
    <mergeCell ref="J17:M18"/>
    <mergeCell ref="J19:M19"/>
    <mergeCell ref="B13:D13"/>
    <mergeCell ref="F13:G13"/>
    <mergeCell ref="B17:D17"/>
    <mergeCell ref="G19:G32"/>
    <mergeCell ref="B27:C27"/>
    <mergeCell ref="B21:E21"/>
    <mergeCell ref="B33:E33"/>
    <mergeCell ref="A15:G15"/>
    <mergeCell ref="B18:E18"/>
    <mergeCell ref="B19:E19"/>
    <mergeCell ref="B20:C20"/>
    <mergeCell ref="F33:F34"/>
    <mergeCell ref="B31:E31"/>
    <mergeCell ref="B25:C25"/>
    <mergeCell ref="B26:E26"/>
    <mergeCell ref="G33:G34"/>
    <mergeCell ref="B34:E34"/>
    <mergeCell ref="B28:C28"/>
    <mergeCell ref="B29:C29"/>
    <mergeCell ref="B32:C32"/>
    <mergeCell ref="B30:E30"/>
    <mergeCell ref="B2:D2"/>
    <mergeCell ref="B3:D3"/>
    <mergeCell ref="B4:D4"/>
    <mergeCell ref="B23:C23"/>
    <mergeCell ref="B24:E24"/>
    <mergeCell ref="B22:C22"/>
    <mergeCell ref="B11:D11"/>
    <mergeCell ref="B12:D12"/>
    <mergeCell ref="A6:G6"/>
    <mergeCell ref="A8:G8"/>
    <mergeCell ref="F9:G9"/>
    <mergeCell ref="B9:D9"/>
    <mergeCell ref="F10:G10"/>
    <mergeCell ref="B10:D10"/>
    <mergeCell ref="F11:G11"/>
    <mergeCell ref="F12:G12"/>
  </mergeCells>
  <printOptions horizontalCentered="1"/>
  <pageMargins left="0.31496062992125984" right="0.31496062992125984" top="0.59055118110236227" bottom="0.59055118110236227" header="0.31496062992125984" footer="0.31496062992125984"/>
  <pageSetup paperSize="9" scale="72" fitToHeight="0" orientation="portrait" r:id="rId1"/>
  <headerFooter>
    <oddFooter>&amp;R&amp;P/&amp;N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
  <sheetViews>
    <sheetView showGridLines="0" topLeftCell="A13" zoomScaleNormal="100" zoomScaleSheetLayoutView="100" workbookViewId="0">
      <selection activeCell="F27" sqref="F27"/>
    </sheetView>
  </sheetViews>
  <sheetFormatPr defaultColWidth="9.140625" defaultRowHeight="15"/>
  <cols>
    <col min="1" max="1" width="15.140625" style="18" customWidth="1"/>
    <col min="2" max="2" width="12.85546875" style="18" customWidth="1"/>
    <col min="3" max="3" width="27.140625" style="18" customWidth="1"/>
    <col min="4" max="4" width="25.7109375" style="18" customWidth="1"/>
    <col min="5" max="5" width="15.42578125" style="18" customWidth="1"/>
    <col min="6" max="6" width="14.85546875" style="18" customWidth="1"/>
    <col min="7" max="7" width="22.85546875" style="19" customWidth="1"/>
    <col min="8" max="9" width="9.140625" style="18"/>
    <col min="10" max="10" width="22.42578125" style="18" customWidth="1"/>
    <col min="11" max="16384" width="9.140625" style="18"/>
  </cols>
  <sheetData>
    <row r="1" spans="1:7" ht="4.5" customHeight="1">
      <c r="A1" s="58"/>
      <c r="B1" s="59"/>
      <c r="C1" s="59"/>
      <c r="D1" s="59"/>
      <c r="E1" s="59"/>
      <c r="F1" s="59"/>
      <c r="G1" s="60"/>
    </row>
    <row r="2" spans="1:7" ht="29.25" customHeight="1">
      <c r="A2" s="26" t="s">
        <v>52</v>
      </c>
      <c r="B2" s="547" t="s">
        <v>191</v>
      </c>
      <c r="C2" s="548"/>
      <c r="D2" s="597"/>
      <c r="E2" s="27"/>
      <c r="F2" s="28"/>
      <c r="G2" s="213"/>
    </row>
    <row r="3" spans="1:7" ht="29.25" customHeight="1">
      <c r="A3" s="26" t="s">
        <v>5</v>
      </c>
      <c r="B3" s="549" t="s">
        <v>721</v>
      </c>
      <c r="C3" s="598"/>
      <c r="D3" s="550"/>
      <c r="E3" s="30"/>
      <c r="F3" s="8"/>
      <c r="G3" s="214"/>
    </row>
    <row r="4" spans="1:7" ht="29.25" customHeight="1">
      <c r="A4" s="68" t="s">
        <v>53</v>
      </c>
      <c r="B4" s="551" t="s">
        <v>104</v>
      </c>
      <c r="C4" s="552"/>
      <c r="D4" s="599"/>
      <c r="E4" s="164"/>
      <c r="F4" s="33"/>
      <c r="G4" s="206"/>
    </row>
    <row r="5" spans="1:7" ht="4.5" customHeight="1">
      <c r="A5" s="58"/>
      <c r="B5" s="59"/>
      <c r="C5" s="59"/>
      <c r="D5" s="59"/>
      <c r="E5" s="59"/>
      <c r="F5" s="59"/>
      <c r="G5" s="60"/>
    </row>
    <row r="6" spans="1:7" ht="33" customHeight="1">
      <c r="A6" s="553" t="s">
        <v>181</v>
      </c>
      <c r="B6" s="554"/>
      <c r="C6" s="554"/>
      <c r="D6" s="554"/>
      <c r="E6" s="554"/>
      <c r="F6" s="554"/>
      <c r="G6" s="555"/>
    </row>
    <row r="7" spans="1:7" ht="4.5" customHeight="1">
      <c r="A7" s="58"/>
      <c r="B7" s="59"/>
      <c r="C7" s="59"/>
      <c r="D7" s="59"/>
      <c r="E7" s="59"/>
      <c r="F7" s="59"/>
      <c r="G7" s="60"/>
    </row>
    <row r="8" spans="1:7" ht="19.5" customHeight="1">
      <c r="A8" s="501" t="s">
        <v>6</v>
      </c>
      <c r="B8" s="501"/>
      <c r="C8" s="501"/>
      <c r="D8" s="501"/>
      <c r="E8" s="501"/>
      <c r="F8" s="501"/>
      <c r="G8" s="501"/>
    </row>
    <row r="9" spans="1:7" ht="19.5" customHeight="1">
      <c r="A9" s="202" t="s">
        <v>7</v>
      </c>
      <c r="B9" s="526" t="s">
        <v>8</v>
      </c>
      <c r="C9" s="527"/>
      <c r="D9" s="528"/>
      <c r="E9" s="202" t="s">
        <v>9</v>
      </c>
      <c r="F9" s="526" t="s">
        <v>10</v>
      </c>
      <c r="G9" s="528"/>
    </row>
    <row r="10" spans="1:7" ht="19.5" customHeight="1">
      <c r="A10" s="229" t="s">
        <v>78</v>
      </c>
      <c r="B10" s="517" t="s">
        <v>11</v>
      </c>
      <c r="C10" s="518"/>
      <c r="D10" s="519"/>
      <c r="E10" s="232">
        <v>43612</v>
      </c>
      <c r="F10" s="517" t="s">
        <v>189</v>
      </c>
      <c r="G10" s="519"/>
    </row>
    <row r="11" spans="1:7" ht="19.5" customHeight="1">
      <c r="A11" s="229" t="s">
        <v>460</v>
      </c>
      <c r="B11" s="517" t="s">
        <v>461</v>
      </c>
      <c r="C11" s="518"/>
      <c r="D11" s="519"/>
      <c r="E11" s="232">
        <v>43767</v>
      </c>
      <c r="F11" s="517" t="s">
        <v>189</v>
      </c>
      <c r="G11" s="519"/>
    </row>
    <row r="12" spans="1:7" ht="19.5" customHeight="1">
      <c r="A12" s="229" t="s">
        <v>665</v>
      </c>
      <c r="B12" s="517" t="s">
        <v>666</v>
      </c>
      <c r="C12" s="518"/>
      <c r="D12" s="519"/>
      <c r="E12" s="232">
        <v>43990</v>
      </c>
      <c r="F12" s="517" t="s">
        <v>189</v>
      </c>
      <c r="G12" s="519"/>
    </row>
    <row r="13" spans="1:7" ht="19.5" customHeight="1">
      <c r="A13" s="229" t="s">
        <v>716</v>
      </c>
      <c r="B13" s="517" t="s">
        <v>717</v>
      </c>
      <c r="C13" s="518"/>
      <c r="D13" s="519"/>
      <c r="E13" s="232">
        <v>44014</v>
      </c>
      <c r="F13" s="517" t="s">
        <v>189</v>
      </c>
      <c r="G13" s="519"/>
    </row>
    <row r="14" spans="1:7" ht="4.5" customHeight="1">
      <c r="A14" s="58"/>
      <c r="B14" s="59"/>
      <c r="C14" s="59"/>
      <c r="D14" s="59"/>
      <c r="E14" s="59"/>
      <c r="F14" s="59"/>
      <c r="G14" s="60"/>
    </row>
    <row r="15" spans="1:7" ht="37.5" customHeight="1">
      <c r="A15" s="605" t="s">
        <v>180</v>
      </c>
      <c r="B15" s="606"/>
      <c r="C15" s="606"/>
      <c r="D15" s="606"/>
      <c r="E15" s="606"/>
      <c r="F15" s="606"/>
      <c r="G15" s="607"/>
    </row>
    <row r="16" spans="1:7" ht="15.75" thickBot="1">
      <c r="A16" s="204"/>
      <c r="B16" s="86"/>
      <c r="C16" s="86"/>
      <c r="D16" s="86"/>
      <c r="E16" s="86"/>
      <c r="F16" s="86"/>
      <c r="G16" s="87"/>
    </row>
    <row r="17" spans="1:13" ht="27.75" customHeight="1">
      <c r="A17" s="88" t="s">
        <v>12</v>
      </c>
      <c r="B17" s="624" t="s">
        <v>1</v>
      </c>
      <c r="C17" s="625"/>
      <c r="D17" s="626"/>
      <c r="E17" s="88" t="s">
        <v>68</v>
      </c>
      <c r="F17" s="88" t="s">
        <v>187</v>
      </c>
      <c r="G17" s="89"/>
      <c r="J17" s="615" t="s">
        <v>701</v>
      </c>
      <c r="K17" s="616"/>
      <c r="L17" s="616"/>
      <c r="M17" s="617"/>
    </row>
    <row r="18" spans="1:13" ht="15.75" thickBot="1">
      <c r="A18" s="90">
        <v>1</v>
      </c>
      <c r="B18" s="608" t="s">
        <v>107</v>
      </c>
      <c r="C18" s="608"/>
      <c r="D18" s="608"/>
      <c r="E18" s="608"/>
      <c r="F18" s="91"/>
      <c r="G18" s="92" t="s">
        <v>175</v>
      </c>
      <c r="J18" s="618"/>
      <c r="K18" s="619"/>
      <c r="L18" s="619"/>
      <c r="M18" s="620"/>
    </row>
    <row r="19" spans="1:13">
      <c r="A19" s="93" t="s">
        <v>14</v>
      </c>
      <c r="B19" s="602" t="s">
        <v>108</v>
      </c>
      <c r="C19" s="602"/>
      <c r="D19" s="602"/>
      <c r="E19" s="602"/>
      <c r="F19" s="94"/>
      <c r="G19" s="627" t="s">
        <v>178</v>
      </c>
      <c r="J19" s="630" t="s">
        <v>702</v>
      </c>
      <c r="K19" s="631"/>
      <c r="L19" s="631"/>
      <c r="M19" s="632"/>
    </row>
    <row r="20" spans="1:13" ht="15" customHeight="1">
      <c r="A20" s="95" t="s">
        <v>16</v>
      </c>
      <c r="B20" s="600" t="s">
        <v>109</v>
      </c>
      <c r="C20" s="601"/>
      <c r="D20" s="165"/>
      <c r="E20" s="95" t="s">
        <v>25</v>
      </c>
      <c r="F20" s="97">
        <v>4.4900000000000002E-2</v>
      </c>
      <c r="G20" s="628"/>
      <c r="J20" s="234"/>
      <c r="K20" s="235" t="s">
        <v>703</v>
      </c>
      <c r="L20" s="235" t="s">
        <v>704</v>
      </c>
      <c r="M20" s="236" t="s">
        <v>705</v>
      </c>
    </row>
    <row r="21" spans="1:13">
      <c r="A21" s="93" t="s">
        <v>26</v>
      </c>
      <c r="B21" s="602" t="s">
        <v>110</v>
      </c>
      <c r="C21" s="602"/>
      <c r="D21" s="602"/>
      <c r="E21" s="602"/>
      <c r="F21" s="96"/>
      <c r="G21" s="628"/>
      <c r="J21" s="237" t="s">
        <v>706</v>
      </c>
      <c r="K21" s="238">
        <v>1.4999999999999999E-2</v>
      </c>
      <c r="L21" s="238">
        <v>3.4500000000000003E-2</v>
      </c>
      <c r="M21" s="239">
        <v>4.4900000000000002E-2</v>
      </c>
    </row>
    <row r="22" spans="1:13" ht="15" customHeight="1">
      <c r="A22" s="95" t="s">
        <v>35</v>
      </c>
      <c r="B22" s="600" t="s">
        <v>111</v>
      </c>
      <c r="C22" s="601"/>
      <c r="D22" s="165"/>
      <c r="E22" s="95" t="s">
        <v>25</v>
      </c>
      <c r="F22" s="97">
        <v>8.2000000000000007E-3</v>
      </c>
      <c r="G22" s="628"/>
      <c r="J22" s="237" t="s">
        <v>707</v>
      </c>
      <c r="K22" s="238">
        <v>3.0000000000000001E-3</v>
      </c>
      <c r="L22" s="238">
        <v>4.7999999999999996E-3</v>
      </c>
      <c r="M22" s="239">
        <v>8.2000000000000007E-3</v>
      </c>
    </row>
    <row r="23" spans="1:13">
      <c r="A23" s="95" t="s">
        <v>65</v>
      </c>
      <c r="B23" s="600" t="s">
        <v>112</v>
      </c>
      <c r="C23" s="601"/>
      <c r="D23" s="165"/>
      <c r="E23" s="95" t="s">
        <v>25</v>
      </c>
      <c r="F23" s="97">
        <v>8.0999999999999996E-3</v>
      </c>
      <c r="G23" s="628"/>
      <c r="J23" s="237" t="s">
        <v>708</v>
      </c>
      <c r="K23" s="238">
        <v>5.5999999999999999E-3</v>
      </c>
      <c r="L23" s="238">
        <v>8.5000000000000006E-3</v>
      </c>
      <c r="M23" s="239">
        <v>8.8999999999999999E-3</v>
      </c>
    </row>
    <row r="24" spans="1:13">
      <c r="A24" s="93" t="s">
        <v>17</v>
      </c>
      <c r="B24" s="602" t="s">
        <v>113</v>
      </c>
      <c r="C24" s="602"/>
      <c r="D24" s="602"/>
      <c r="E24" s="602"/>
      <c r="F24" s="96"/>
      <c r="G24" s="628"/>
      <c r="J24" s="237" t="s">
        <v>709</v>
      </c>
      <c r="K24" s="238">
        <v>8.5000000000000006E-3</v>
      </c>
      <c r="L24" s="238">
        <v>8.5000000000000006E-3</v>
      </c>
      <c r="M24" s="239">
        <v>1.11E-2</v>
      </c>
    </row>
    <row r="25" spans="1:13" ht="15.75" customHeight="1" thickBot="1">
      <c r="A25" s="95" t="s">
        <v>18</v>
      </c>
      <c r="B25" s="600" t="s">
        <v>114</v>
      </c>
      <c r="C25" s="601"/>
      <c r="D25" s="165"/>
      <c r="E25" s="95" t="s">
        <v>25</v>
      </c>
      <c r="F25" s="97">
        <v>0.01</v>
      </c>
      <c r="G25" s="628"/>
      <c r="J25" s="240" t="s">
        <v>177</v>
      </c>
      <c r="K25" s="241">
        <v>3.5000000000000003E-2</v>
      </c>
      <c r="L25" s="241">
        <v>5.11E-2</v>
      </c>
      <c r="M25" s="242">
        <v>6.2199999999999998E-2</v>
      </c>
    </row>
    <row r="26" spans="1:13">
      <c r="A26" s="93" t="s">
        <v>81</v>
      </c>
      <c r="B26" s="602" t="s">
        <v>115</v>
      </c>
      <c r="C26" s="602"/>
      <c r="D26" s="602"/>
      <c r="E26" s="602"/>
      <c r="F26" s="96"/>
      <c r="G26" s="628"/>
    </row>
    <row r="27" spans="1:13">
      <c r="A27" s="95" t="s">
        <v>59</v>
      </c>
      <c r="B27" s="600" t="s">
        <v>40</v>
      </c>
      <c r="C27" s="601"/>
      <c r="D27" s="165"/>
      <c r="E27" s="95" t="s">
        <v>25</v>
      </c>
      <c r="F27" s="97">
        <v>0.03</v>
      </c>
      <c r="G27" s="628"/>
    </row>
    <row r="28" spans="1:13">
      <c r="A28" s="95" t="s">
        <v>60</v>
      </c>
      <c r="B28" s="600" t="s">
        <v>39</v>
      </c>
      <c r="C28" s="601"/>
      <c r="D28" s="165"/>
      <c r="E28" s="95" t="s">
        <v>25</v>
      </c>
      <c r="F28" s="97">
        <v>6.4999999999999997E-3</v>
      </c>
      <c r="G28" s="628"/>
    </row>
    <row r="29" spans="1:13">
      <c r="A29" s="90">
        <v>2</v>
      </c>
      <c r="B29" s="608" t="s">
        <v>117</v>
      </c>
      <c r="C29" s="608"/>
      <c r="D29" s="608"/>
      <c r="E29" s="608"/>
      <c r="F29" s="98"/>
      <c r="G29" s="628"/>
    </row>
    <row r="30" spans="1:13">
      <c r="A30" s="93" t="s">
        <v>19</v>
      </c>
      <c r="B30" s="602" t="s">
        <v>118</v>
      </c>
      <c r="C30" s="602"/>
      <c r="D30" s="602"/>
      <c r="E30" s="602"/>
      <c r="F30" s="96"/>
      <c r="G30" s="628"/>
    </row>
    <row r="31" spans="1:13" ht="15.75" thickBot="1">
      <c r="A31" s="95" t="s">
        <v>20</v>
      </c>
      <c r="B31" s="600" t="s">
        <v>177</v>
      </c>
      <c r="C31" s="601"/>
      <c r="D31" s="165"/>
      <c r="E31" s="95" t="s">
        <v>25</v>
      </c>
      <c r="F31" s="205">
        <v>0.05</v>
      </c>
      <c r="G31" s="629"/>
    </row>
    <row r="32" spans="1:13" ht="17.25" customHeight="1">
      <c r="B32" s="603" t="s">
        <v>153</v>
      </c>
      <c r="C32" s="604"/>
      <c r="D32" s="604"/>
      <c r="E32" s="604"/>
      <c r="F32" s="609">
        <f>(((1+F20+F22+F23)*(1+F25)*(1+F31))/(1-((F27+F28))))-1</f>
        <v>0.16803591074208635</v>
      </c>
      <c r="G32" s="611"/>
      <c r="I32"/>
    </row>
    <row r="33" spans="1:9" ht="17.25" customHeight="1" thickBot="1">
      <c r="B33" s="613" t="s">
        <v>119</v>
      </c>
      <c r="C33" s="614"/>
      <c r="D33" s="614"/>
      <c r="E33" s="614"/>
      <c r="F33" s="610"/>
      <c r="G33" s="612"/>
      <c r="H33" s="99"/>
      <c r="I33"/>
    </row>
    <row r="34" spans="1:9">
      <c r="A34" s="100"/>
      <c r="B34" s="101"/>
      <c r="C34" s="102"/>
      <c r="D34" s="102"/>
      <c r="E34" s="102"/>
      <c r="F34" s="102"/>
      <c r="G34" s="100"/>
      <c r="I34" s="99"/>
    </row>
    <row r="35" spans="1:9">
      <c r="A35"/>
      <c r="B35"/>
      <c r="C35"/>
      <c r="D35"/>
      <c r="E35"/>
      <c r="F35"/>
      <c r="G35"/>
    </row>
    <row r="36" spans="1:9">
      <c r="A36"/>
      <c r="B36"/>
      <c r="C36"/>
      <c r="D36"/>
      <c r="E36"/>
      <c r="F36"/>
      <c r="G36"/>
    </row>
    <row r="37" spans="1:9">
      <c r="A37"/>
      <c r="B37"/>
      <c r="C37"/>
      <c r="D37"/>
      <c r="E37"/>
      <c r="F37"/>
      <c r="G37"/>
    </row>
    <row r="38" spans="1:9">
      <c r="A38"/>
      <c r="B38"/>
      <c r="C38"/>
      <c r="D38"/>
      <c r="E38"/>
      <c r="F38"/>
      <c r="G38"/>
    </row>
    <row r="39" spans="1:9">
      <c r="A39"/>
      <c r="B39"/>
      <c r="C39"/>
      <c r="D39"/>
      <c r="E39"/>
      <c r="F39"/>
      <c r="G39"/>
    </row>
    <row r="40" spans="1:9" ht="22.5" customHeight="1">
      <c r="A40"/>
      <c r="B40"/>
      <c r="C40"/>
      <c r="D40"/>
      <c r="E40"/>
      <c r="F40"/>
      <c r="G40"/>
    </row>
    <row r="41" spans="1:9">
      <c r="A41"/>
      <c r="B41"/>
      <c r="C41"/>
      <c r="D41"/>
      <c r="E41"/>
      <c r="F41"/>
      <c r="G41"/>
    </row>
    <row r="42" spans="1:9">
      <c r="A42"/>
      <c r="B42"/>
      <c r="C42"/>
      <c r="D42"/>
      <c r="E42"/>
      <c r="F42"/>
      <c r="G42"/>
    </row>
    <row r="43" spans="1:9">
      <c r="A43"/>
      <c r="B43"/>
      <c r="C43"/>
      <c r="D43"/>
      <c r="E43"/>
      <c r="F43"/>
      <c r="G43"/>
    </row>
  </sheetData>
  <mergeCells count="38">
    <mergeCell ref="J17:M18"/>
    <mergeCell ref="J19:M19"/>
    <mergeCell ref="B13:D13"/>
    <mergeCell ref="F13:G13"/>
    <mergeCell ref="B17:D17"/>
    <mergeCell ref="B32:E32"/>
    <mergeCell ref="F32:F33"/>
    <mergeCell ref="G32:G33"/>
    <mergeCell ref="B33:E33"/>
    <mergeCell ref="B12:D12"/>
    <mergeCell ref="F12:G12"/>
    <mergeCell ref="B26:E26"/>
    <mergeCell ref="B27:C27"/>
    <mergeCell ref="B24:E24"/>
    <mergeCell ref="B25:C25"/>
    <mergeCell ref="B31:C31"/>
    <mergeCell ref="B28:C28"/>
    <mergeCell ref="B29:E29"/>
    <mergeCell ref="B30:E30"/>
    <mergeCell ref="B18:E18"/>
    <mergeCell ref="B11:D11"/>
    <mergeCell ref="F11:G11"/>
    <mergeCell ref="A15:G15"/>
    <mergeCell ref="B10:D10"/>
    <mergeCell ref="G19:G31"/>
    <mergeCell ref="B20:C20"/>
    <mergeCell ref="B21:E21"/>
    <mergeCell ref="B22:C22"/>
    <mergeCell ref="B23:C23"/>
    <mergeCell ref="B19:E19"/>
    <mergeCell ref="F10:G10"/>
    <mergeCell ref="A6:G6"/>
    <mergeCell ref="A8:G8"/>
    <mergeCell ref="B9:D9"/>
    <mergeCell ref="F9:G9"/>
    <mergeCell ref="B2:D2"/>
    <mergeCell ref="B3:D3"/>
    <mergeCell ref="B4:D4"/>
  </mergeCells>
  <printOptions horizontalCentered="1"/>
  <pageMargins left="0.31496062992125984" right="0.31496062992125984" top="0.59055118110236227" bottom="0.59055118110236227" header="0.31496062992125984" footer="0.31496062992125984"/>
  <pageSetup paperSize="9" scale="72" orientation="portrait" r:id="rId1"/>
  <headerFooter>
    <oddFooter>&amp;R&amp;P/&amp;N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6"/>
  <sheetViews>
    <sheetView showGridLines="0" topLeftCell="C38" zoomScaleNormal="100" zoomScaleSheetLayoutView="99" workbookViewId="0">
      <selection activeCell="J44" sqref="J44"/>
    </sheetView>
  </sheetViews>
  <sheetFormatPr defaultColWidth="9.140625" defaultRowHeight="12"/>
  <cols>
    <col min="1" max="1" width="14.28515625" style="139" customWidth="1"/>
    <col min="2" max="2" width="59.28515625" style="140" customWidth="1"/>
    <col min="3" max="3" width="9.140625" style="139"/>
    <col min="4" max="4" width="37.28515625" style="134" customWidth="1"/>
    <col min="5" max="5" width="13.140625" style="141" customWidth="1"/>
    <col min="6" max="6" width="37.28515625" style="134" customWidth="1"/>
    <col min="7" max="7" width="13.140625" style="141" customWidth="1"/>
    <col min="8" max="8" width="37.28515625" style="134" customWidth="1"/>
    <col min="9" max="9" width="13.140625" style="141" customWidth="1"/>
    <col min="10" max="10" width="12.140625" style="142" customWidth="1"/>
    <col min="11" max="11" width="20.42578125" style="141" customWidth="1"/>
    <col min="12" max="16384" width="9.140625" style="134"/>
  </cols>
  <sheetData>
    <row r="1" spans="1:12" s="7" customFormat="1" ht="4.5" customHeight="1">
      <c r="A1" s="505"/>
      <c r="B1" s="505"/>
      <c r="C1" s="505"/>
      <c r="D1" s="505"/>
      <c r="E1" s="505"/>
      <c r="F1" s="505"/>
      <c r="G1" s="505"/>
      <c r="H1" s="505"/>
      <c r="I1" s="505"/>
      <c r="J1" s="505"/>
      <c r="K1" s="505"/>
      <c r="L1" s="149"/>
    </row>
    <row r="2" spans="1:12" s="7" customFormat="1" ht="30" customHeight="1">
      <c r="A2" s="156" t="s">
        <v>52</v>
      </c>
      <c r="B2" s="551" t="s">
        <v>191</v>
      </c>
      <c r="C2" s="552"/>
      <c r="D2" s="552"/>
      <c r="E2" s="633"/>
      <c r="F2" s="633"/>
      <c r="G2" s="157"/>
      <c r="H2" s="27"/>
      <c r="I2" s="28"/>
      <c r="J2" s="246"/>
      <c r="K2" s="215"/>
      <c r="L2" s="149"/>
    </row>
    <row r="3" spans="1:12" s="7" customFormat="1" ht="16.5" customHeight="1">
      <c r="A3" s="638" t="s">
        <v>5</v>
      </c>
      <c r="B3" s="547" t="s">
        <v>721</v>
      </c>
      <c r="C3" s="635"/>
      <c r="D3" s="635"/>
      <c r="E3" s="160"/>
      <c r="F3" s="160"/>
      <c r="G3" s="161"/>
      <c r="H3" s="30"/>
      <c r="I3" s="20"/>
      <c r="J3" s="247"/>
      <c r="K3" s="216"/>
      <c r="L3" s="149"/>
    </row>
    <row r="4" spans="1:12" s="7" customFormat="1" ht="16.5" customHeight="1">
      <c r="A4" s="639"/>
      <c r="B4" s="636"/>
      <c r="C4" s="637"/>
      <c r="D4" s="637"/>
      <c r="E4" s="162"/>
      <c r="F4" s="162"/>
      <c r="G4" s="34"/>
      <c r="H4" s="30"/>
      <c r="I4" s="20"/>
      <c r="J4" s="247"/>
      <c r="K4" s="216"/>
      <c r="L4" s="149"/>
    </row>
    <row r="5" spans="1:12" s="7" customFormat="1" ht="30" customHeight="1">
      <c r="A5" s="68" t="s">
        <v>53</v>
      </c>
      <c r="B5" s="163" t="s">
        <v>104</v>
      </c>
      <c r="C5" s="155"/>
      <c r="D5" s="155"/>
      <c r="E5" s="83"/>
      <c r="F5" s="159"/>
      <c r="G5" s="158"/>
      <c r="H5" s="32"/>
      <c r="I5" s="33"/>
      <c r="J5" s="248"/>
      <c r="K5" s="217"/>
      <c r="L5" s="149"/>
    </row>
    <row r="6" spans="1:12" s="7" customFormat="1" ht="4.5" customHeight="1">
      <c r="A6" s="505"/>
      <c r="B6" s="505"/>
      <c r="C6" s="505"/>
      <c r="D6" s="505"/>
      <c r="E6" s="505"/>
      <c r="F6" s="505"/>
      <c r="G6" s="505"/>
      <c r="H6" s="505"/>
      <c r="I6" s="505"/>
      <c r="J6" s="505"/>
      <c r="K6" s="505"/>
      <c r="L6" s="149"/>
    </row>
    <row r="7" spans="1:12" s="7" customFormat="1" ht="33" customHeight="1">
      <c r="A7" s="634" t="s">
        <v>188</v>
      </c>
      <c r="B7" s="634"/>
      <c r="C7" s="634"/>
      <c r="D7" s="634"/>
      <c r="E7" s="634"/>
      <c r="F7" s="634"/>
      <c r="G7" s="634"/>
      <c r="H7" s="634"/>
      <c r="I7" s="634"/>
      <c r="J7" s="634"/>
      <c r="K7" s="634"/>
      <c r="L7" s="149"/>
    </row>
    <row r="8" spans="1:12" s="7" customFormat="1" ht="4.5" customHeight="1">
      <c r="A8" s="505"/>
      <c r="B8" s="505"/>
      <c r="C8" s="505"/>
      <c r="D8" s="505"/>
      <c r="E8" s="505"/>
      <c r="F8" s="505"/>
      <c r="G8" s="505"/>
      <c r="H8" s="505"/>
      <c r="I8" s="505"/>
      <c r="J8" s="505"/>
      <c r="K8" s="505"/>
      <c r="L8" s="149"/>
    </row>
    <row r="9" spans="1:12" s="7" customFormat="1" ht="20.100000000000001" customHeight="1">
      <c r="A9" s="501" t="s">
        <v>6</v>
      </c>
      <c r="B9" s="501"/>
      <c r="C9" s="501"/>
      <c r="D9" s="501"/>
      <c r="E9" s="501"/>
      <c r="F9" s="501"/>
      <c r="G9" s="501"/>
      <c r="H9" s="501"/>
      <c r="I9" s="501"/>
      <c r="J9" s="501"/>
      <c r="K9" s="501"/>
      <c r="L9" s="149"/>
    </row>
    <row r="10" spans="1:12" s="7" customFormat="1" ht="20.100000000000001" customHeight="1">
      <c r="A10" s="152" t="s">
        <v>7</v>
      </c>
      <c r="B10" s="526" t="s">
        <v>8</v>
      </c>
      <c r="C10" s="527"/>
      <c r="D10" s="528"/>
      <c r="E10" s="501" t="s">
        <v>9</v>
      </c>
      <c r="F10" s="501"/>
      <c r="G10" s="501" t="s">
        <v>10</v>
      </c>
      <c r="H10" s="501"/>
      <c r="I10" s="501"/>
      <c r="J10" s="501"/>
      <c r="K10" s="501"/>
      <c r="L10" s="149"/>
    </row>
    <row r="11" spans="1:12" s="7" customFormat="1" ht="20.100000000000001" customHeight="1">
      <c r="A11" s="229" t="s">
        <v>78</v>
      </c>
      <c r="B11" s="517" t="s">
        <v>11</v>
      </c>
      <c r="C11" s="518"/>
      <c r="D11" s="519"/>
      <c r="E11" s="520">
        <v>43612</v>
      </c>
      <c r="F11" s="520"/>
      <c r="G11" s="504" t="s">
        <v>189</v>
      </c>
      <c r="H11" s="504"/>
      <c r="I11" s="504"/>
      <c r="J11" s="504"/>
      <c r="K11" s="504"/>
      <c r="L11" s="149"/>
    </row>
    <row r="12" spans="1:12" s="7" customFormat="1" ht="20.100000000000001" customHeight="1">
      <c r="A12" s="229" t="s">
        <v>460</v>
      </c>
      <c r="B12" s="517" t="s">
        <v>461</v>
      </c>
      <c r="C12" s="518"/>
      <c r="D12" s="519"/>
      <c r="E12" s="520">
        <v>43767</v>
      </c>
      <c r="F12" s="520"/>
      <c r="G12" s="504" t="s">
        <v>189</v>
      </c>
      <c r="H12" s="504"/>
      <c r="I12" s="504"/>
      <c r="J12" s="504"/>
      <c r="K12" s="504"/>
      <c r="L12" s="149"/>
    </row>
    <row r="13" spans="1:12" s="7" customFormat="1" ht="20.100000000000001" customHeight="1">
      <c r="A13" s="229" t="s">
        <v>665</v>
      </c>
      <c r="B13" s="517" t="s">
        <v>666</v>
      </c>
      <c r="C13" s="518"/>
      <c r="D13" s="519"/>
      <c r="E13" s="520">
        <v>43990</v>
      </c>
      <c r="F13" s="520"/>
      <c r="G13" s="504" t="s">
        <v>189</v>
      </c>
      <c r="H13" s="504"/>
      <c r="I13" s="504"/>
      <c r="J13" s="504"/>
      <c r="K13" s="504"/>
      <c r="L13" s="149"/>
    </row>
    <row r="14" spans="1:12" s="7" customFormat="1" ht="20.100000000000001" customHeight="1">
      <c r="A14" s="229" t="s">
        <v>716</v>
      </c>
      <c r="B14" s="517" t="s">
        <v>717</v>
      </c>
      <c r="C14" s="518"/>
      <c r="D14" s="519"/>
      <c r="E14" s="520">
        <v>44014</v>
      </c>
      <c r="F14" s="520"/>
      <c r="G14" s="504" t="s">
        <v>189</v>
      </c>
      <c r="H14" s="504"/>
      <c r="I14" s="504"/>
      <c r="J14" s="504"/>
      <c r="K14" s="504"/>
      <c r="L14" s="149"/>
    </row>
    <row r="15" spans="1:12" s="7" customFormat="1" ht="4.5" customHeight="1">
      <c r="A15" s="505"/>
      <c r="B15" s="505"/>
      <c r="C15" s="505"/>
      <c r="D15" s="505"/>
      <c r="E15" s="505"/>
      <c r="F15" s="505"/>
      <c r="G15" s="505"/>
      <c r="H15" s="505"/>
      <c r="I15" s="505"/>
      <c r="J15" s="505"/>
      <c r="K15" s="505"/>
      <c r="L15" s="149"/>
    </row>
    <row r="16" spans="1:12" ht="20.25" customHeight="1">
      <c r="A16" s="647" t="s">
        <v>0</v>
      </c>
      <c r="B16" s="645" t="s">
        <v>1</v>
      </c>
      <c r="C16" s="647" t="s">
        <v>2</v>
      </c>
      <c r="D16" s="644" t="s">
        <v>138</v>
      </c>
      <c r="E16" s="644"/>
      <c r="F16" s="644" t="s">
        <v>139</v>
      </c>
      <c r="G16" s="644"/>
      <c r="H16" s="644" t="s">
        <v>140</v>
      </c>
      <c r="I16" s="644"/>
      <c r="J16" s="643" t="s">
        <v>141</v>
      </c>
      <c r="K16" s="643" t="s">
        <v>142</v>
      </c>
    </row>
    <row r="17" spans="1:11" ht="36">
      <c r="A17" s="648"/>
      <c r="B17" s="646"/>
      <c r="C17" s="648"/>
      <c r="D17" s="153" t="s">
        <v>143</v>
      </c>
      <c r="E17" s="154" t="s">
        <v>144</v>
      </c>
      <c r="F17" s="153" t="s">
        <v>143</v>
      </c>
      <c r="G17" s="154" t="s">
        <v>145</v>
      </c>
      <c r="H17" s="153" t="s">
        <v>143</v>
      </c>
      <c r="I17" s="154" t="s">
        <v>145</v>
      </c>
      <c r="J17" s="643"/>
      <c r="K17" s="643"/>
    </row>
    <row r="18" spans="1:11" ht="60">
      <c r="A18" s="130" t="s">
        <v>383</v>
      </c>
      <c r="B18" s="200" t="s">
        <v>414</v>
      </c>
      <c r="C18" s="130" t="s">
        <v>152</v>
      </c>
      <c r="D18" s="200" t="s">
        <v>451</v>
      </c>
      <c r="E18" s="227">
        <f>180+150</f>
        <v>330</v>
      </c>
      <c r="F18" s="200" t="s">
        <v>452</v>
      </c>
      <c r="G18" s="227">
        <v>350</v>
      </c>
      <c r="H18" s="200" t="s">
        <v>740</v>
      </c>
      <c r="I18" s="137">
        <f>170+920</f>
        <v>1090</v>
      </c>
      <c r="J18" s="249">
        <f t="shared" ref="J18:J45" si="0">IF(E18="","",(MEDIAN(E18,G18,I18)))</f>
        <v>350</v>
      </c>
      <c r="K18" s="136"/>
    </row>
    <row r="19" spans="1:11" ht="60">
      <c r="A19" s="130" t="s">
        <v>421</v>
      </c>
      <c r="B19" s="135" t="s">
        <v>732</v>
      </c>
      <c r="C19" s="130" t="s">
        <v>152</v>
      </c>
      <c r="D19" s="200" t="s">
        <v>695</v>
      </c>
      <c r="E19" s="227">
        <v>1600</v>
      </c>
      <c r="F19" s="200" t="s">
        <v>696</v>
      </c>
      <c r="G19" s="227">
        <v>4100</v>
      </c>
      <c r="H19" s="200" t="s">
        <v>452</v>
      </c>
      <c r="I19" s="137">
        <v>750</v>
      </c>
      <c r="J19" s="249">
        <f t="shared" si="0"/>
        <v>1600</v>
      </c>
      <c r="K19" s="138"/>
    </row>
    <row r="20" spans="1:11" ht="48">
      <c r="A20" s="130" t="s">
        <v>422</v>
      </c>
      <c r="B20" s="135" t="s">
        <v>252</v>
      </c>
      <c r="C20" s="130" t="s">
        <v>152</v>
      </c>
      <c r="D20" s="200" t="s">
        <v>454</v>
      </c>
      <c r="E20" s="227">
        <f>24600/3</f>
        <v>8200</v>
      </c>
      <c r="F20" s="200" t="s">
        <v>688</v>
      </c>
      <c r="G20" s="227">
        <v>7000</v>
      </c>
      <c r="H20" s="200" t="s">
        <v>638</v>
      </c>
      <c r="I20" s="227">
        <f>(33800+5200)/3</f>
        <v>13000</v>
      </c>
      <c r="J20" s="249">
        <f t="shared" si="0"/>
        <v>8200</v>
      </c>
      <c r="K20" s="138"/>
    </row>
    <row r="21" spans="1:11" ht="72">
      <c r="A21" s="130" t="s">
        <v>391</v>
      </c>
      <c r="B21" s="135" t="s">
        <v>259</v>
      </c>
      <c r="C21" s="130" t="s">
        <v>15</v>
      </c>
      <c r="D21" s="200" t="s">
        <v>455</v>
      </c>
      <c r="E21" s="227">
        <v>2100</v>
      </c>
      <c r="F21" s="200" t="s">
        <v>449</v>
      </c>
      <c r="G21" s="227">
        <v>2476.91</v>
      </c>
      <c r="H21" s="200" t="s">
        <v>457</v>
      </c>
      <c r="I21" s="227">
        <v>1500</v>
      </c>
      <c r="J21" s="249">
        <f t="shared" si="0"/>
        <v>2100</v>
      </c>
      <c r="K21" s="138"/>
    </row>
    <row r="22" spans="1:11" ht="48">
      <c r="A22" s="130" t="s">
        <v>397</v>
      </c>
      <c r="B22" s="200" t="s">
        <v>398</v>
      </c>
      <c r="C22" s="228" t="s">
        <v>15</v>
      </c>
      <c r="D22" s="200" t="s">
        <v>448</v>
      </c>
      <c r="E22" s="227">
        <v>62533.15</v>
      </c>
      <c r="F22" s="200" t="s">
        <v>456</v>
      </c>
      <c r="G22" s="227">
        <f>97689/3</f>
        <v>32563</v>
      </c>
      <c r="H22" s="200" t="s">
        <v>697</v>
      </c>
      <c r="I22" s="227">
        <v>29500</v>
      </c>
      <c r="J22" s="249">
        <f t="shared" si="0"/>
        <v>32563</v>
      </c>
      <c r="K22" s="138"/>
    </row>
    <row r="23" spans="1:11" ht="48">
      <c r="A23" s="130" t="s">
        <v>401</v>
      </c>
      <c r="B23" s="200" t="s">
        <v>263</v>
      </c>
      <c r="C23" s="130" t="s">
        <v>15</v>
      </c>
      <c r="D23" s="200" t="s">
        <v>448</v>
      </c>
      <c r="E23" s="227">
        <v>2598.2199999999998</v>
      </c>
      <c r="F23" s="200" t="s">
        <v>686</v>
      </c>
      <c r="G23" s="227">
        <v>2324.0300000000002</v>
      </c>
      <c r="H23" s="200" t="s">
        <v>697</v>
      </c>
      <c r="I23" s="227">
        <v>2750</v>
      </c>
      <c r="J23" s="249">
        <f t="shared" si="0"/>
        <v>2598.2199999999998</v>
      </c>
      <c r="K23" s="138"/>
    </row>
    <row r="24" spans="1:11" ht="48">
      <c r="A24" s="130" t="s">
        <v>402</v>
      </c>
      <c r="B24" s="135" t="s">
        <v>267</v>
      </c>
      <c r="C24" s="130" t="s">
        <v>15</v>
      </c>
      <c r="D24" s="200" t="s">
        <v>448</v>
      </c>
      <c r="E24" s="227">
        <v>1174.01</v>
      </c>
      <c r="F24" s="200" t="s">
        <v>686</v>
      </c>
      <c r="G24" s="227">
        <v>1043.96</v>
      </c>
      <c r="H24" s="200" t="s">
        <v>697</v>
      </c>
      <c r="I24" s="227">
        <v>980</v>
      </c>
      <c r="J24" s="249">
        <f t="shared" si="0"/>
        <v>1043.96</v>
      </c>
      <c r="K24" s="136"/>
    </row>
    <row r="25" spans="1:11" ht="48">
      <c r="A25" s="130" t="s">
        <v>404</v>
      </c>
      <c r="B25" s="135" t="s">
        <v>733</v>
      </c>
      <c r="C25" s="130" t="s">
        <v>15</v>
      </c>
      <c r="D25" s="200" t="s">
        <v>448</v>
      </c>
      <c r="E25" s="227">
        <v>126.24</v>
      </c>
      <c r="F25" s="200" t="s">
        <v>686</v>
      </c>
      <c r="G25" s="227">
        <v>105.44</v>
      </c>
      <c r="H25" s="200" t="s">
        <v>697</v>
      </c>
      <c r="I25" s="137">
        <v>174</v>
      </c>
      <c r="J25" s="249">
        <f t="shared" si="0"/>
        <v>126.24</v>
      </c>
      <c r="K25" s="136"/>
    </row>
    <row r="26" spans="1:11" ht="48">
      <c r="A26" s="130" t="s">
        <v>407</v>
      </c>
      <c r="B26" s="200" t="s">
        <v>266</v>
      </c>
      <c r="C26" s="130" t="s">
        <v>15</v>
      </c>
      <c r="D26" s="200" t="s">
        <v>448</v>
      </c>
      <c r="E26" s="227">
        <v>829.58</v>
      </c>
      <c r="F26" s="200" t="s">
        <v>686</v>
      </c>
      <c r="G26" s="227">
        <v>1485</v>
      </c>
      <c r="H26" s="200" t="s">
        <v>697</v>
      </c>
      <c r="I26" s="137">
        <v>2350</v>
      </c>
      <c r="J26" s="249">
        <f t="shared" si="0"/>
        <v>1485</v>
      </c>
      <c r="K26" s="138"/>
    </row>
    <row r="27" spans="1:11" ht="48">
      <c r="A27" s="130" t="s">
        <v>409</v>
      </c>
      <c r="B27" s="200" t="s">
        <v>311</v>
      </c>
      <c r="C27" s="130" t="s">
        <v>15</v>
      </c>
      <c r="D27" s="200" t="s">
        <v>448</v>
      </c>
      <c r="E27" s="227">
        <v>1272</v>
      </c>
      <c r="F27" s="200" t="s">
        <v>686</v>
      </c>
      <c r="G27" s="227">
        <v>2079</v>
      </c>
      <c r="H27" s="200" t="s">
        <v>697</v>
      </c>
      <c r="I27" s="137">
        <v>2850</v>
      </c>
      <c r="J27" s="249">
        <f t="shared" si="0"/>
        <v>2079</v>
      </c>
      <c r="K27" s="138"/>
    </row>
    <row r="28" spans="1:11" ht="48">
      <c r="A28" s="130" t="s">
        <v>411</v>
      </c>
      <c r="B28" s="200" t="s">
        <v>361</v>
      </c>
      <c r="C28" s="130" t="s">
        <v>15</v>
      </c>
      <c r="D28" s="200" t="s">
        <v>448</v>
      </c>
      <c r="E28" s="227">
        <v>155686.65</v>
      </c>
      <c r="F28" s="200" t="s">
        <v>675</v>
      </c>
      <c r="G28" s="227">
        <v>282000</v>
      </c>
      <c r="H28" s="200" t="s">
        <v>698</v>
      </c>
      <c r="I28" s="137">
        <v>139563.49</v>
      </c>
      <c r="J28" s="249">
        <f t="shared" si="0"/>
        <v>155686.65</v>
      </c>
      <c r="K28" s="138"/>
    </row>
    <row r="29" spans="1:11" ht="96">
      <c r="A29" s="130" t="s">
        <v>676</v>
      </c>
      <c r="B29" s="200" t="s">
        <v>597</v>
      </c>
      <c r="C29" s="130" t="s">
        <v>15</v>
      </c>
      <c r="D29" s="200" t="s">
        <v>675</v>
      </c>
      <c r="E29" s="227">
        <v>4025.04</v>
      </c>
      <c r="F29" s="200" t="s">
        <v>448</v>
      </c>
      <c r="G29" s="227">
        <v>6238.22</v>
      </c>
      <c r="H29" s="200" t="s">
        <v>698</v>
      </c>
      <c r="I29" s="137">
        <v>9899.92</v>
      </c>
      <c r="J29" s="249">
        <f t="shared" si="0"/>
        <v>6238.22</v>
      </c>
      <c r="K29" s="138"/>
    </row>
    <row r="30" spans="1:11" ht="108">
      <c r="A30" s="130" t="s">
        <v>677</v>
      </c>
      <c r="B30" s="200" t="s">
        <v>598</v>
      </c>
      <c r="C30" s="130" t="s">
        <v>15</v>
      </c>
      <c r="D30" s="200" t="s">
        <v>448</v>
      </c>
      <c r="E30" s="227">
        <v>23569.14</v>
      </c>
      <c r="F30" s="200" t="s">
        <v>675</v>
      </c>
      <c r="G30" s="227">
        <v>22590</v>
      </c>
      <c r="H30" s="200" t="s">
        <v>699</v>
      </c>
      <c r="I30" s="137">
        <v>13000</v>
      </c>
      <c r="J30" s="249">
        <f t="shared" si="0"/>
        <v>22590</v>
      </c>
      <c r="K30" s="138"/>
    </row>
    <row r="31" spans="1:11" ht="108">
      <c r="A31" s="130" t="s">
        <v>678</v>
      </c>
      <c r="B31" s="200" t="s">
        <v>651</v>
      </c>
      <c r="C31" s="130" t="s">
        <v>15</v>
      </c>
      <c r="D31" s="200" t="s">
        <v>675</v>
      </c>
      <c r="E31" s="227">
        <v>17200</v>
      </c>
      <c r="F31" s="200" t="s">
        <v>448</v>
      </c>
      <c r="G31" s="227">
        <v>18832.29</v>
      </c>
      <c r="H31" s="200" t="s">
        <v>699</v>
      </c>
      <c r="I31" s="137">
        <v>8400</v>
      </c>
      <c r="J31" s="249">
        <f t="shared" si="0"/>
        <v>17200</v>
      </c>
      <c r="K31" s="138"/>
    </row>
    <row r="32" spans="1:11" ht="96">
      <c r="A32" s="130" t="s">
        <v>679</v>
      </c>
      <c r="B32" s="200" t="s">
        <v>653</v>
      </c>
      <c r="C32" s="130" t="s">
        <v>15</v>
      </c>
      <c r="D32" s="200" t="s">
        <v>675</v>
      </c>
      <c r="E32" s="227">
        <v>14800</v>
      </c>
      <c r="F32" s="200" t="s">
        <v>448</v>
      </c>
      <c r="G32" s="227">
        <v>16325.32</v>
      </c>
      <c r="H32" s="200" t="s">
        <v>699</v>
      </c>
      <c r="I32" s="137">
        <v>7500</v>
      </c>
      <c r="J32" s="249">
        <f t="shared" si="0"/>
        <v>14800</v>
      </c>
      <c r="K32" s="138"/>
    </row>
    <row r="33" spans="1:11" ht="108">
      <c r="A33" s="130" t="s">
        <v>680</v>
      </c>
      <c r="B33" s="200" t="s">
        <v>652</v>
      </c>
      <c r="C33" s="130" t="s">
        <v>15</v>
      </c>
      <c r="D33" s="200" t="s">
        <v>675</v>
      </c>
      <c r="E33" s="227">
        <v>32000</v>
      </c>
      <c r="F33" s="200" t="s">
        <v>448</v>
      </c>
      <c r="G33" s="227">
        <v>38664.21</v>
      </c>
      <c r="H33" s="200" t="s">
        <v>699</v>
      </c>
      <c r="I33" s="137">
        <v>18100</v>
      </c>
      <c r="J33" s="249">
        <f t="shared" si="0"/>
        <v>32000</v>
      </c>
      <c r="K33" s="138"/>
    </row>
    <row r="34" spans="1:11" ht="48">
      <c r="A34" s="130" t="s">
        <v>413</v>
      </c>
      <c r="B34" s="200" t="s">
        <v>265</v>
      </c>
      <c r="C34" s="130" t="s">
        <v>15</v>
      </c>
      <c r="D34" s="200" t="s">
        <v>448</v>
      </c>
      <c r="E34" s="227">
        <v>13480</v>
      </c>
      <c r="F34" s="200" t="s">
        <v>687</v>
      </c>
      <c r="G34" s="227">
        <v>14750</v>
      </c>
      <c r="H34" s="200" t="s">
        <v>697</v>
      </c>
      <c r="I34" s="137">
        <v>21500</v>
      </c>
      <c r="J34" s="249">
        <f t="shared" si="0"/>
        <v>14750</v>
      </c>
      <c r="K34" s="138"/>
    </row>
    <row r="35" spans="1:11" ht="48">
      <c r="A35" s="130" t="s">
        <v>681</v>
      </c>
      <c r="B35" s="200" t="s">
        <v>510</v>
      </c>
      <c r="C35" s="130" t="s">
        <v>15</v>
      </c>
      <c r="D35" s="200" t="s">
        <v>448</v>
      </c>
      <c r="E35" s="227">
        <v>9464.51</v>
      </c>
      <c r="F35" s="200" t="s">
        <v>675</v>
      </c>
      <c r="G35" s="227">
        <v>20900</v>
      </c>
      <c r="H35" s="200" t="s">
        <v>698</v>
      </c>
      <c r="I35" s="137">
        <v>8589.76</v>
      </c>
      <c r="J35" s="249">
        <f t="shared" si="0"/>
        <v>9464.51</v>
      </c>
      <c r="K35" s="138"/>
    </row>
    <row r="36" spans="1:11" ht="24">
      <c r="A36" s="130" t="s">
        <v>431</v>
      </c>
      <c r="B36" s="200" t="s">
        <v>348</v>
      </c>
      <c r="C36" s="130" t="s">
        <v>15</v>
      </c>
      <c r="D36" s="200" t="s">
        <v>697</v>
      </c>
      <c r="E36" s="227">
        <v>12500</v>
      </c>
      <c r="F36" s="200" t="s">
        <v>686</v>
      </c>
      <c r="G36" s="227">
        <v>8910</v>
      </c>
      <c r="H36" s="200" t="s">
        <v>687</v>
      </c>
      <c r="I36" s="227">
        <v>7950</v>
      </c>
      <c r="J36" s="249">
        <f t="shared" si="0"/>
        <v>8910</v>
      </c>
      <c r="K36" s="138"/>
    </row>
    <row r="37" spans="1:11" ht="48">
      <c r="A37" s="130" t="str">
        <f>CPU!B1091</f>
        <v>I-SUP-001-01</v>
      </c>
      <c r="B37" s="200" t="s">
        <v>683</v>
      </c>
      <c r="C37" s="130" t="s">
        <v>15</v>
      </c>
      <c r="D37" s="200" t="s">
        <v>448</v>
      </c>
      <c r="E37" s="227">
        <v>642.74</v>
      </c>
      <c r="F37" s="200" t="s">
        <v>686</v>
      </c>
      <c r="G37" s="227">
        <v>971.19</v>
      </c>
      <c r="H37" s="200" t="s">
        <v>697</v>
      </c>
      <c r="I37" s="227">
        <v>1150</v>
      </c>
      <c r="J37" s="249">
        <f t="shared" si="0"/>
        <v>971.19</v>
      </c>
      <c r="K37" s="138"/>
    </row>
    <row r="38" spans="1:11" ht="48">
      <c r="A38" s="130" t="s">
        <v>434</v>
      </c>
      <c r="B38" s="200" t="s">
        <v>734</v>
      </c>
      <c r="C38" s="130" t="s">
        <v>66</v>
      </c>
      <c r="D38" s="200" t="s">
        <v>448</v>
      </c>
      <c r="E38" s="227">
        <f>157.51/3</f>
        <v>52.50333333333333</v>
      </c>
      <c r="F38" s="200" t="s">
        <v>686</v>
      </c>
      <c r="G38" s="227">
        <f>114.35/3</f>
        <v>38.116666666666667</v>
      </c>
      <c r="H38" s="200" t="s">
        <v>697</v>
      </c>
      <c r="I38" s="227">
        <f>115/3</f>
        <v>38.333333333333336</v>
      </c>
      <c r="J38" s="249">
        <f t="shared" si="0"/>
        <v>38.333333333333336</v>
      </c>
      <c r="K38" s="138"/>
    </row>
    <row r="39" spans="1:11" ht="48">
      <c r="A39" s="130" t="s">
        <v>440</v>
      </c>
      <c r="B39" s="200" t="s">
        <v>736</v>
      </c>
      <c r="C39" s="130" t="s">
        <v>15</v>
      </c>
      <c r="D39" s="200" t="s">
        <v>450</v>
      </c>
      <c r="E39" s="227">
        <v>145</v>
      </c>
      <c r="F39" s="200" t="s">
        <v>686</v>
      </c>
      <c r="G39" s="227">
        <v>347.49</v>
      </c>
      <c r="H39" s="200" t="s">
        <v>448</v>
      </c>
      <c r="I39" s="227">
        <v>346.54</v>
      </c>
      <c r="J39" s="249">
        <f t="shared" si="0"/>
        <v>346.54</v>
      </c>
      <c r="K39" s="138"/>
    </row>
    <row r="40" spans="1:11" ht="48">
      <c r="A40" s="130" t="s">
        <v>443</v>
      </c>
      <c r="B40" s="200" t="s">
        <v>250</v>
      </c>
      <c r="C40" s="130" t="s">
        <v>15</v>
      </c>
      <c r="D40" s="200" t="s">
        <v>450</v>
      </c>
      <c r="E40" s="227">
        <v>420</v>
      </c>
      <c r="F40" s="200" t="s">
        <v>737</v>
      </c>
      <c r="G40" s="227">
        <v>607.89</v>
      </c>
      <c r="H40" s="200" t="s">
        <v>448</v>
      </c>
      <c r="I40" s="227">
        <v>961.89</v>
      </c>
      <c r="J40" s="249">
        <f t="shared" si="0"/>
        <v>607.89</v>
      </c>
      <c r="K40" s="138"/>
    </row>
    <row r="41" spans="1:11" ht="48">
      <c r="A41" s="130" t="s">
        <v>444</v>
      </c>
      <c r="B41" s="200" t="s">
        <v>251</v>
      </c>
      <c r="C41" s="130" t="s">
        <v>15</v>
      </c>
      <c r="D41" s="200" t="s">
        <v>450</v>
      </c>
      <c r="E41" s="227">
        <v>35</v>
      </c>
      <c r="F41" s="200" t="s">
        <v>737</v>
      </c>
      <c r="G41" s="227">
        <v>62.49</v>
      </c>
      <c r="H41" s="200" t="s">
        <v>448</v>
      </c>
      <c r="I41" s="227">
        <v>45.81</v>
      </c>
      <c r="J41" s="249">
        <f t="shared" si="0"/>
        <v>45.81</v>
      </c>
      <c r="K41" s="138"/>
    </row>
    <row r="42" spans="1:11" ht="60">
      <c r="A42" s="130" t="s">
        <v>627</v>
      </c>
      <c r="B42" s="200" t="s">
        <v>738</v>
      </c>
      <c r="C42" s="130" t="s">
        <v>15</v>
      </c>
      <c r="D42" s="200" t="s">
        <v>638</v>
      </c>
      <c r="E42" s="227">
        <v>91140</v>
      </c>
      <c r="F42" s="200" t="s">
        <v>639</v>
      </c>
      <c r="G42" s="227">
        <f>65000+17000</f>
        <v>82000</v>
      </c>
      <c r="H42" s="200" t="s">
        <v>700</v>
      </c>
      <c r="I42" s="227">
        <v>93702.19</v>
      </c>
      <c r="J42" s="249">
        <f t="shared" si="0"/>
        <v>91140</v>
      </c>
      <c r="K42" s="138"/>
    </row>
    <row r="43" spans="1:11" ht="48">
      <c r="A43" s="130" t="s">
        <v>667</v>
      </c>
      <c r="B43" s="200" t="s">
        <v>668</v>
      </c>
      <c r="C43" s="130" t="s">
        <v>15</v>
      </c>
      <c r="D43" s="200" t="s">
        <v>448</v>
      </c>
      <c r="E43" s="227">
        <v>177.02</v>
      </c>
      <c r="F43" s="200" t="s">
        <v>669</v>
      </c>
      <c r="G43" s="227">
        <f>151.9+15.49</f>
        <v>167.39000000000001</v>
      </c>
      <c r="H43" s="200" t="s">
        <v>670</v>
      </c>
      <c r="I43" s="227">
        <v>469.9</v>
      </c>
      <c r="J43" s="249">
        <f>IF(E43="","",(MEDIAN(E43,G43,I43)))</f>
        <v>177.02</v>
      </c>
      <c r="K43" s="138"/>
    </row>
    <row r="44" spans="1:11" ht="48">
      <c r="A44" s="130" t="s">
        <v>671</v>
      </c>
      <c r="B44" s="200" t="s">
        <v>672</v>
      </c>
      <c r="C44" s="130" t="s">
        <v>15</v>
      </c>
      <c r="D44" s="200" t="s">
        <v>448</v>
      </c>
      <c r="E44" s="227">
        <v>277.12</v>
      </c>
      <c r="F44" s="200" t="s">
        <v>686</v>
      </c>
      <c r="G44" s="227">
        <v>265.82</v>
      </c>
      <c r="H44" s="200" t="s">
        <v>697</v>
      </c>
      <c r="I44" s="227">
        <v>298</v>
      </c>
      <c r="J44" s="249">
        <f t="shared" si="0"/>
        <v>277.12</v>
      </c>
      <c r="K44" s="138"/>
    </row>
    <row r="45" spans="1:11" ht="48">
      <c r="A45" s="130" t="s">
        <v>673</v>
      </c>
      <c r="B45" s="200" t="s">
        <v>674</v>
      </c>
      <c r="C45" s="130" t="s">
        <v>15</v>
      </c>
      <c r="D45" s="200" t="s">
        <v>448</v>
      </c>
      <c r="E45" s="227">
        <v>36.85</v>
      </c>
      <c r="F45" s="200" t="s">
        <v>686</v>
      </c>
      <c r="G45" s="227">
        <v>31.19</v>
      </c>
      <c r="H45" s="200" t="s">
        <v>697</v>
      </c>
      <c r="I45" s="227">
        <v>35</v>
      </c>
      <c r="J45" s="249">
        <f t="shared" si="0"/>
        <v>35</v>
      </c>
      <c r="K45" s="138"/>
    </row>
    <row r="46" spans="1:11" ht="24.75" customHeight="1">
      <c r="A46" s="640"/>
      <c r="B46" s="641"/>
      <c r="C46" s="641"/>
      <c r="D46" s="641"/>
      <c r="E46" s="641"/>
      <c r="F46" s="641"/>
      <c r="G46" s="641"/>
      <c r="H46" s="641"/>
      <c r="I46" s="641"/>
      <c r="J46" s="641"/>
      <c r="K46" s="642"/>
    </row>
  </sheetData>
  <mergeCells count="34">
    <mergeCell ref="A46:K46"/>
    <mergeCell ref="J16:J17"/>
    <mergeCell ref="K16:K17"/>
    <mergeCell ref="E13:F13"/>
    <mergeCell ref="H16:I16"/>
    <mergeCell ref="D16:E16"/>
    <mergeCell ref="B16:B17"/>
    <mergeCell ref="F16:G16"/>
    <mergeCell ref="G14:K14"/>
    <mergeCell ref="C16:C17"/>
    <mergeCell ref="A15:K15"/>
    <mergeCell ref="A16:A17"/>
    <mergeCell ref="B14:D14"/>
    <mergeCell ref="E14:F14"/>
    <mergeCell ref="B13:D13"/>
    <mergeCell ref="G13:K13"/>
    <mergeCell ref="B12:D12"/>
    <mergeCell ref="E11:F11"/>
    <mergeCell ref="E12:F12"/>
    <mergeCell ref="G12:K12"/>
    <mergeCell ref="B11:D11"/>
    <mergeCell ref="A1:K1"/>
    <mergeCell ref="B2:D2"/>
    <mergeCell ref="E2:F2"/>
    <mergeCell ref="A7:K7"/>
    <mergeCell ref="G11:K11"/>
    <mergeCell ref="A9:K9"/>
    <mergeCell ref="B10:D10"/>
    <mergeCell ref="G10:K10"/>
    <mergeCell ref="B3:D4"/>
    <mergeCell ref="E10:F10"/>
    <mergeCell ref="A3:A4"/>
    <mergeCell ref="A6:K6"/>
    <mergeCell ref="A8:K8"/>
  </mergeCells>
  <phoneticPr fontId="14" type="noConversion"/>
  <printOptions horizontalCentered="1"/>
  <pageMargins left="0.19685039370078741" right="0.19685039370078741" top="0.47244094488188981" bottom="0.59055118110236227" header="0.31496062992125984" footer="0.31496062992125984"/>
  <pageSetup paperSize="9" scale="54" fitToHeight="0" orientation="landscape" r:id="rId1"/>
  <headerFooter>
    <oddFooter>&amp;R&amp;P/&amp;N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9</vt:i4>
      </vt:variant>
      <vt:variant>
        <vt:lpstr>Intervalos nomeados</vt:lpstr>
      </vt:variant>
      <vt:variant>
        <vt:i4>16</vt:i4>
      </vt:variant>
    </vt:vector>
  </HeadingPairs>
  <TitlesOfParts>
    <vt:vector size="25" baseType="lpstr">
      <vt:lpstr>Planilha Sintética</vt:lpstr>
      <vt:lpstr>Planilha Orçamentária</vt:lpstr>
      <vt:lpstr>Memória de Cálculo</vt:lpstr>
      <vt:lpstr>CPU</vt:lpstr>
      <vt:lpstr>Cronograma</vt:lpstr>
      <vt:lpstr>CURVA ABC</vt:lpstr>
      <vt:lpstr>BDI Construção</vt:lpstr>
      <vt:lpstr>BDI Equipamentos</vt:lpstr>
      <vt:lpstr>Mapa de Cotações</vt:lpstr>
      <vt:lpstr>'BDI Construção'!Area_de_impressao</vt:lpstr>
      <vt:lpstr>'BDI Equipamentos'!Area_de_impressao</vt:lpstr>
      <vt:lpstr>CPU!Area_de_impressao</vt:lpstr>
      <vt:lpstr>Cronograma!Area_de_impressao</vt:lpstr>
      <vt:lpstr>'CURVA ABC'!Area_de_impressao</vt:lpstr>
      <vt:lpstr>'Mapa de Cotações'!Area_de_impressao</vt:lpstr>
      <vt:lpstr>'Memória de Cálculo'!Area_de_impressao</vt:lpstr>
      <vt:lpstr>'Planilha Orçamentária'!Area_de_impressao</vt:lpstr>
      <vt:lpstr>'Planilha Sintética'!Area_de_impressao</vt:lpstr>
      <vt:lpstr>CPU!Titulos_de_impressao</vt:lpstr>
      <vt:lpstr>Cronograma!Titulos_de_impressao</vt:lpstr>
      <vt:lpstr>'CURVA ABC'!Titulos_de_impressao</vt:lpstr>
      <vt:lpstr>'Mapa de Cotações'!Titulos_de_impressao</vt:lpstr>
      <vt:lpstr>'Memória de Cálculo'!Titulos_de_impressao</vt:lpstr>
      <vt:lpstr>'Planilha Orçamentária'!Titulos_de_impressao</vt:lpstr>
      <vt:lpstr>'Planilha Sintética'!Titulos_de_impressao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2020-07-02T03:34:10Z</dcterms:created>
  <dcterms:modified xsi:type="dcterms:W3CDTF">2021-01-06T18:47:08Z</dcterms:modified>
</cp:coreProperties>
</file>